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comments7.xml" ContentType="application/vnd.openxmlformats-officedocument.spreadsheetml.comments+xml"/>
  <Override PartName="/xl/comments10.xml" ContentType="application/vnd.openxmlformats-officedocument.spreadsheetml.comments+xml"/>
  <Override PartName="/xl/comments8.xml" ContentType="application/vnd.openxmlformats-officedocument.spreadsheetml.comments+xml"/>
  <Override PartName="/xl/comments11.xml" ContentType="application/vnd.openxmlformats-officedocument.spreadsheetml.comments+xml"/>
  <Override PartName="/xl/comments9.xml" ContentType="application/vnd.openxmlformats-officedocument.spreadsheetml.comments+xml"/>
  <Override PartName="/xl/comments4.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Y:\3 Bildung\99 Organisation\Ausbildner\Lohnabrechnung\Formulare ab 2012\"/>
    </mc:Choice>
  </mc:AlternateContent>
  <xr:revisionPtr revIDLastSave="0" documentId="13_ncr:1_{DAB8DF14-5676-4A17-9784-0CB01F797FC4}" xr6:coauthVersionLast="47" xr6:coauthVersionMax="47" xr10:uidLastSave="{00000000-0000-0000-0000-000000000000}"/>
  <bookViews>
    <workbookView xWindow="-120" yWindow="-120" windowWidth="38640" windowHeight="21240" tabRatio="629" xr2:uid="{00000000-000D-0000-FFFF-FFFF00000000}"/>
  </bookViews>
  <sheets>
    <sheet name="Stammdaten" sheetId="2" r:id="rId1"/>
    <sheet name="August" sheetId="1" r:id="rId2"/>
    <sheet name="September" sheetId="5" r:id="rId3"/>
    <sheet name="Oktober" sheetId="6" r:id="rId4"/>
    <sheet name="November" sheetId="7" r:id="rId5"/>
    <sheet name="Dezember" sheetId="8" r:id="rId6"/>
    <sheet name="Januar" sheetId="9" r:id="rId7"/>
    <sheet name="Februar" sheetId="10" r:id="rId8"/>
    <sheet name="März" sheetId="11" r:id="rId9"/>
    <sheet name="April" sheetId="12" r:id="rId10"/>
    <sheet name="Mai" sheetId="13" r:id="rId11"/>
    <sheet name="Juni" sheetId="14" r:id="rId12"/>
    <sheet name="Juli" sheetId="15" r:id="rId13"/>
    <sheet name="Arbeitszeitkontrolle" sheetId="18" r:id="rId14"/>
    <sheet name="Zusammenfassung Aug-Dez." sheetId="4" r:id="rId15"/>
    <sheet name="Zusammenfassung Jan.-Juli" sheetId="16" r:id="rId16"/>
    <sheet name="Zusammenfassung Total" sheetId="17" r:id="rId17"/>
    <sheet name="Tabelle1" sheetId="19" state="hidden" r:id="rId18"/>
  </sheets>
  <definedNames>
    <definedName name="_xlnm.Print_Area" localSheetId="9">April!$A$1:$M$49</definedName>
    <definedName name="_xlnm.Print_Area" localSheetId="13">Arbeitszeitkontrolle!$A$1:$AP$27</definedName>
    <definedName name="_xlnm.Print_Area" localSheetId="1">August!$A$1:$M$49</definedName>
    <definedName name="_xlnm.Print_Area" localSheetId="5">Dezember!$A$1:$M$49</definedName>
    <definedName name="_xlnm.Print_Area" localSheetId="7">Februar!$A$1:$M$49</definedName>
    <definedName name="_xlnm.Print_Area" localSheetId="6">Januar!$A$1:$M$49</definedName>
    <definedName name="_xlnm.Print_Area" localSheetId="12">Juli!$A$1:$M$49</definedName>
    <definedName name="_xlnm.Print_Area" localSheetId="11">Juni!$A$1:$M$49</definedName>
    <definedName name="_xlnm.Print_Area" localSheetId="10">Mai!$A$1:$M$49</definedName>
    <definedName name="_xlnm.Print_Area" localSheetId="8">März!$A$1:$M$49</definedName>
    <definedName name="_xlnm.Print_Area" localSheetId="4">November!$A$1:$M$49</definedName>
    <definedName name="_xlnm.Print_Area" localSheetId="3">Oktober!$A$1:$M$49</definedName>
    <definedName name="_xlnm.Print_Area" localSheetId="2">September!$A$1:$L$49</definedName>
    <definedName name="_xlnm.Print_Area" localSheetId="14">'Zusammenfassung Aug-Dez.'!$A$1:$L$40</definedName>
    <definedName name="_xlnm.Print_Area" localSheetId="15">'Zusammenfassung Jan.-Juli'!$A$1:$L$39</definedName>
    <definedName name="_xlnm.Print_Area" localSheetId="16">'Zusammenfassung Total'!$A$1:$L$46</definedName>
    <definedName name="Z_6B791006_6DD5_4233_B7F1_165C51B46289_.wvu.Cols" localSheetId="13" hidden="1">Arbeitszeitkontrolle!$AG:$AH,Arbeitszeitkontrolle!$AJ:$AK</definedName>
    <definedName name="Z_C65D6FD7_858F_40F3_95DC_7DF152BCA684_.wvu.Cols" localSheetId="13" hidden="1">Arbeitszeitkontrolle!$AG:$AH,Arbeitszeitkontrolle!$AJ:$AK</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 i="18" l="1"/>
  <c r="E12" i="17"/>
  <c r="F11" i="16"/>
  <c r="F11" i="4"/>
  <c r="L9" i="7" l="1"/>
  <c r="L9" i="6"/>
  <c r="L9" i="5"/>
  <c r="L9" i="1"/>
  <c r="L9" i="8"/>
  <c r="L9" i="9"/>
  <c r="L9" i="10"/>
  <c r="L9" i="11"/>
  <c r="L9" i="12"/>
  <c r="L9" i="13"/>
  <c r="L9" i="14"/>
  <c r="L9" i="15"/>
  <c r="D3" i="18" l="1"/>
  <c r="B31" i="2" l="1"/>
  <c r="AG9" i="18" l="1"/>
  <c r="AH9" i="18"/>
  <c r="AJ9" i="18"/>
  <c r="AK9" i="18"/>
  <c r="AI9" i="18" l="1"/>
  <c r="AL9" i="18"/>
  <c r="K28" i="1"/>
  <c r="C2" i="19" s="1"/>
  <c r="C12" i="17" l="1"/>
  <c r="I9" i="16"/>
  <c r="I9" i="4"/>
  <c r="AI3" i="18"/>
  <c r="AM7" i="18"/>
  <c r="J41" i="1" s="1"/>
  <c r="L41" i="1" s="1"/>
  <c r="AM8" i="18"/>
  <c r="J41" i="5" s="1"/>
  <c r="AM9" i="18"/>
  <c r="J41" i="6" s="1"/>
  <c r="AM10" i="18"/>
  <c r="J41" i="7" s="1"/>
  <c r="AM11" i="18"/>
  <c r="J41" i="8" s="1"/>
  <c r="AM12" i="18"/>
  <c r="J41" i="9" s="1"/>
  <c r="AM13" i="18"/>
  <c r="J41" i="10" s="1"/>
  <c r="AM14" i="18"/>
  <c r="J41" i="11" s="1"/>
  <c r="AM15" i="18"/>
  <c r="J41" i="12" s="1"/>
  <c r="AM16" i="18"/>
  <c r="J41" i="13" s="1"/>
  <c r="AM17" i="18"/>
  <c r="J41" i="14" s="1"/>
  <c r="AM18" i="18"/>
  <c r="J41" i="15" s="1"/>
  <c r="AM19" i="18"/>
  <c r="AM6" i="18"/>
  <c r="AO19" i="18"/>
  <c r="AN19" i="18"/>
  <c r="AK19" i="18"/>
  <c r="AJ19" i="18"/>
  <c r="AH19" i="18"/>
  <c r="AG19" i="18"/>
  <c r="AO18" i="18"/>
  <c r="AN18" i="18"/>
  <c r="J43" i="15" s="1"/>
  <c r="AK18" i="18"/>
  <c r="AJ18" i="18"/>
  <c r="AH18" i="18"/>
  <c r="AG18" i="18"/>
  <c r="AO17" i="18"/>
  <c r="AN17" i="18"/>
  <c r="J43" i="14" s="1"/>
  <c r="AK17" i="18"/>
  <c r="AL17" i="18" s="1"/>
  <c r="AJ17" i="18"/>
  <c r="AH17" i="18"/>
  <c r="AG17" i="18"/>
  <c r="AO16" i="18"/>
  <c r="AN16" i="18"/>
  <c r="J43" i="13" s="1"/>
  <c r="AK16" i="18"/>
  <c r="AJ16" i="18"/>
  <c r="AL16" i="18" s="1"/>
  <c r="AH16" i="18"/>
  <c r="AG16" i="18"/>
  <c r="AO15" i="18"/>
  <c r="AN15" i="18"/>
  <c r="J43" i="12" s="1"/>
  <c r="AK15" i="18"/>
  <c r="AJ15" i="18"/>
  <c r="AH15" i="18"/>
  <c r="AG15" i="18"/>
  <c r="AO14" i="18"/>
  <c r="AN14" i="18"/>
  <c r="J43" i="11" s="1"/>
  <c r="AK14" i="18"/>
  <c r="AJ14" i="18"/>
  <c r="AH14" i="18"/>
  <c r="AG14" i="18"/>
  <c r="AO13" i="18"/>
  <c r="AN13" i="18"/>
  <c r="J43" i="10" s="1"/>
  <c r="AK13" i="18"/>
  <c r="AJ13" i="18"/>
  <c r="AH13" i="18"/>
  <c r="AG13" i="18"/>
  <c r="AO12" i="18"/>
  <c r="AN12" i="18"/>
  <c r="J43" i="9" s="1"/>
  <c r="AK12" i="18"/>
  <c r="AJ12" i="18"/>
  <c r="AH12" i="18"/>
  <c r="AG12" i="18"/>
  <c r="AO11" i="18"/>
  <c r="AN11" i="18"/>
  <c r="J43" i="8" s="1"/>
  <c r="AK11" i="18"/>
  <c r="AJ11" i="18"/>
  <c r="AH11" i="18"/>
  <c r="AG11" i="18"/>
  <c r="AO10" i="18"/>
  <c r="AN10" i="18"/>
  <c r="J43" i="7" s="1"/>
  <c r="AK10" i="18"/>
  <c r="AJ10" i="18"/>
  <c r="AH10" i="18"/>
  <c r="AG10" i="18"/>
  <c r="AO9" i="18"/>
  <c r="AN9" i="18"/>
  <c r="J43" i="6" s="1"/>
  <c r="AO8" i="18"/>
  <c r="AN8" i="18"/>
  <c r="J43" i="5" s="1"/>
  <c r="AK8" i="18"/>
  <c r="AJ8" i="18"/>
  <c r="AH8" i="18"/>
  <c r="AG8" i="18"/>
  <c r="AO7" i="18"/>
  <c r="AN7" i="18"/>
  <c r="J43" i="1" s="1"/>
  <c r="L43" i="1" s="1"/>
  <c r="H43" i="5" s="1"/>
  <c r="AK7" i="18"/>
  <c r="AJ7" i="18"/>
  <c r="AH7" i="18"/>
  <c r="AG7" i="18"/>
  <c r="AO6" i="18"/>
  <c r="AN6" i="18"/>
  <c r="AK6" i="18"/>
  <c r="AJ6" i="18"/>
  <c r="AH6" i="18"/>
  <c r="AG6" i="18"/>
  <c r="H42" i="10"/>
  <c r="K24" i="5"/>
  <c r="B3" i="19" s="1"/>
  <c r="K24" i="6"/>
  <c r="B4" i="19" s="1"/>
  <c r="K24" i="7"/>
  <c r="B5" i="19" s="1"/>
  <c r="K24" i="8"/>
  <c r="B6" i="19" s="1"/>
  <c r="K24" i="9"/>
  <c r="B8" i="19" s="1"/>
  <c r="K24" i="10"/>
  <c r="B9" i="19" s="1"/>
  <c r="K24" i="11"/>
  <c r="B10" i="19" s="1"/>
  <c r="K24" i="12"/>
  <c r="B11" i="19" s="1"/>
  <c r="K24" i="13"/>
  <c r="B12" i="19" s="1"/>
  <c r="K24" i="14"/>
  <c r="B13" i="19" s="1"/>
  <c r="K24" i="15"/>
  <c r="B14" i="19" s="1"/>
  <c r="K24" i="1"/>
  <c r="B2" i="19" s="1"/>
  <c r="I5" i="6"/>
  <c r="I4" i="6"/>
  <c r="I5" i="7"/>
  <c r="I4" i="7"/>
  <c r="I5" i="8"/>
  <c r="I4" i="8"/>
  <c r="I5" i="9"/>
  <c r="I4" i="9"/>
  <c r="I5" i="10"/>
  <c r="I4" i="10"/>
  <c r="I5" i="11"/>
  <c r="I4" i="11"/>
  <c r="I5" i="12"/>
  <c r="I4" i="12"/>
  <c r="I5" i="13"/>
  <c r="I4" i="13"/>
  <c r="I5" i="14"/>
  <c r="I4" i="14"/>
  <c r="I5" i="15"/>
  <c r="I4" i="15"/>
  <c r="I5" i="5"/>
  <c r="I4" i="5"/>
  <c r="I5" i="1"/>
  <c r="D6" i="6"/>
  <c r="D5" i="6"/>
  <c r="D4" i="6"/>
  <c r="D6" i="7"/>
  <c r="D5" i="7"/>
  <c r="D4" i="7"/>
  <c r="D6" i="8"/>
  <c r="D5" i="8"/>
  <c r="D4" i="8"/>
  <c r="D6" i="9"/>
  <c r="D5" i="9"/>
  <c r="D4" i="9"/>
  <c r="D6" i="10"/>
  <c r="D5" i="10"/>
  <c r="D4" i="10"/>
  <c r="D6" i="11"/>
  <c r="D5" i="11"/>
  <c r="D4" i="11"/>
  <c r="D6" i="12"/>
  <c r="D5" i="12"/>
  <c r="D4" i="12"/>
  <c r="D6" i="13"/>
  <c r="D5" i="13"/>
  <c r="D4" i="13"/>
  <c r="D6" i="14"/>
  <c r="D5" i="14"/>
  <c r="D4" i="14"/>
  <c r="D6" i="15"/>
  <c r="D5" i="15"/>
  <c r="D4" i="15"/>
  <c r="D6" i="5"/>
  <c r="D5" i="5"/>
  <c r="D4" i="5"/>
  <c r="I4" i="1"/>
  <c r="K28" i="5"/>
  <c r="C3" i="19" s="1"/>
  <c r="J9" i="17"/>
  <c r="D9" i="17"/>
  <c r="K35" i="17"/>
  <c r="C11" i="17"/>
  <c r="H7" i="17"/>
  <c r="B7" i="17"/>
  <c r="H6" i="17"/>
  <c r="B6" i="17"/>
  <c r="H5" i="17"/>
  <c r="B5" i="17"/>
  <c r="C9" i="5"/>
  <c r="C9" i="6" s="1"/>
  <c r="C9" i="7" s="1"/>
  <c r="C9" i="8" s="1"/>
  <c r="C9" i="9" s="1"/>
  <c r="C9" i="10" s="1"/>
  <c r="C9" i="11" s="1"/>
  <c r="C8" i="5"/>
  <c r="K23" i="5" s="1"/>
  <c r="K23" i="1"/>
  <c r="D22" i="15"/>
  <c r="H22" i="15" s="1"/>
  <c r="D21" i="15"/>
  <c r="H21" i="15" s="1"/>
  <c r="D20" i="15"/>
  <c r="H20" i="15" s="1"/>
  <c r="D19" i="15"/>
  <c r="H19" i="15" s="1"/>
  <c r="D22" i="14"/>
  <c r="H22" i="14" s="1"/>
  <c r="D21" i="14"/>
  <c r="H21" i="14" s="1"/>
  <c r="D20" i="14"/>
  <c r="H20" i="14" s="1"/>
  <c r="D19" i="14"/>
  <c r="H19" i="14" s="1"/>
  <c r="D22" i="13"/>
  <c r="H22" i="13" s="1"/>
  <c r="D21" i="13"/>
  <c r="H21" i="13" s="1"/>
  <c r="D20" i="13"/>
  <c r="H20" i="13" s="1"/>
  <c r="D19" i="13"/>
  <c r="H19" i="13" s="1"/>
  <c r="D22" i="12"/>
  <c r="H22" i="12" s="1"/>
  <c r="D21" i="12"/>
  <c r="H21" i="12" s="1"/>
  <c r="D20" i="12"/>
  <c r="H20" i="12" s="1"/>
  <c r="D19" i="12"/>
  <c r="H19" i="12" s="1"/>
  <c r="D22" i="11"/>
  <c r="H22" i="11" s="1"/>
  <c r="D21" i="11"/>
  <c r="H21" i="11" s="1"/>
  <c r="D20" i="11"/>
  <c r="H20" i="11" s="1"/>
  <c r="D19" i="11"/>
  <c r="H19" i="11" s="1"/>
  <c r="D22" i="10"/>
  <c r="H22" i="10" s="1"/>
  <c r="K22" i="10" s="1"/>
  <c r="D21" i="10"/>
  <c r="H21" i="10" s="1"/>
  <c r="D20" i="10"/>
  <c r="H20" i="10" s="1"/>
  <c r="D19" i="10"/>
  <c r="H19" i="10" s="1"/>
  <c r="D22" i="9"/>
  <c r="H22" i="9" s="1"/>
  <c r="D21" i="9"/>
  <c r="H21" i="9" s="1"/>
  <c r="D20" i="9"/>
  <c r="H20" i="9" s="1"/>
  <c r="D19" i="9"/>
  <c r="H19" i="9" s="1"/>
  <c r="K34" i="16"/>
  <c r="C11" i="16"/>
  <c r="H7" i="16"/>
  <c r="B7" i="16"/>
  <c r="H6" i="16"/>
  <c r="B6" i="16"/>
  <c r="H5" i="16"/>
  <c r="B5" i="16"/>
  <c r="F39" i="15"/>
  <c r="C34" i="15"/>
  <c r="L15" i="15"/>
  <c r="H8" i="15"/>
  <c r="B6" i="15"/>
  <c r="B5" i="15"/>
  <c r="B4" i="15"/>
  <c r="F39" i="14"/>
  <c r="C34" i="14"/>
  <c r="L15" i="14"/>
  <c r="H8" i="14"/>
  <c r="B6" i="14"/>
  <c r="B5" i="14"/>
  <c r="B4" i="14"/>
  <c r="F39" i="13"/>
  <c r="C34" i="13"/>
  <c r="L15" i="13"/>
  <c r="H8" i="13"/>
  <c r="B6" i="13"/>
  <c r="B5" i="13"/>
  <c r="B4" i="13"/>
  <c r="F39" i="12"/>
  <c r="C34" i="12"/>
  <c r="L15" i="12"/>
  <c r="H8" i="12"/>
  <c r="B6" i="12"/>
  <c r="B5" i="12"/>
  <c r="B4" i="12"/>
  <c r="F39" i="11"/>
  <c r="C34" i="11"/>
  <c r="L15" i="11"/>
  <c r="H8" i="11"/>
  <c r="B6" i="11"/>
  <c r="B5" i="11"/>
  <c r="B4" i="11"/>
  <c r="F39" i="10"/>
  <c r="C34" i="10"/>
  <c r="L15" i="10"/>
  <c r="H8" i="10"/>
  <c r="B6" i="10"/>
  <c r="B5" i="10"/>
  <c r="B4" i="10"/>
  <c r="F39" i="9"/>
  <c r="C34" i="9"/>
  <c r="L15" i="9"/>
  <c r="H8" i="9"/>
  <c r="B6" i="9"/>
  <c r="B5" i="9"/>
  <c r="B4" i="9"/>
  <c r="K34" i="4"/>
  <c r="F39" i="8"/>
  <c r="C34" i="8"/>
  <c r="D22" i="8"/>
  <c r="H22" i="8" s="1"/>
  <c r="D21" i="8"/>
  <c r="H21" i="8" s="1"/>
  <c r="D20" i="8"/>
  <c r="H20" i="8" s="1"/>
  <c r="D19" i="8"/>
  <c r="H19" i="8" s="1"/>
  <c r="L15" i="8"/>
  <c r="H8" i="8"/>
  <c r="B6" i="8"/>
  <c r="B5" i="8"/>
  <c r="B4" i="8"/>
  <c r="F39" i="7"/>
  <c r="C34" i="7"/>
  <c r="D22" i="7"/>
  <c r="H22" i="7" s="1"/>
  <c r="D21" i="7"/>
  <c r="H21" i="7" s="1"/>
  <c r="D20" i="7"/>
  <c r="H20" i="7" s="1"/>
  <c r="D19" i="7"/>
  <c r="H19" i="7" s="1"/>
  <c r="L15" i="7"/>
  <c r="H8" i="7"/>
  <c r="B6" i="7"/>
  <c r="B5" i="7"/>
  <c r="B4" i="7"/>
  <c r="F39" i="6"/>
  <c r="C34" i="6"/>
  <c r="D22" i="6"/>
  <c r="H22" i="6" s="1"/>
  <c r="D21" i="6"/>
  <c r="H21" i="6" s="1"/>
  <c r="D20" i="6"/>
  <c r="H20" i="6" s="1"/>
  <c r="D19" i="6"/>
  <c r="H19" i="6" s="1"/>
  <c r="L15" i="6"/>
  <c r="K15" i="4" s="1"/>
  <c r="K18" i="4" s="1"/>
  <c r="H8" i="6"/>
  <c r="B6" i="6"/>
  <c r="B5" i="6"/>
  <c r="B4" i="6"/>
  <c r="F39" i="5"/>
  <c r="C34" i="5"/>
  <c r="D22" i="5"/>
  <c r="H22" i="5" s="1"/>
  <c r="D21" i="5"/>
  <c r="H21" i="5" s="1"/>
  <c r="D20" i="5"/>
  <c r="H20" i="5" s="1"/>
  <c r="D19" i="5"/>
  <c r="H19" i="5" s="1"/>
  <c r="L15" i="5"/>
  <c r="H8" i="5"/>
  <c r="B6" i="5"/>
  <c r="B5" i="5"/>
  <c r="B4" i="5"/>
  <c r="F39" i="1"/>
  <c r="L15" i="1"/>
  <c r="C34" i="1"/>
  <c r="C11" i="4"/>
  <c r="H7" i="4"/>
  <c r="B7" i="4"/>
  <c r="H6" i="4"/>
  <c r="B6" i="4"/>
  <c r="H5" i="4"/>
  <c r="B5" i="4"/>
  <c r="B6" i="1"/>
  <c r="B5" i="1"/>
  <c r="B4" i="1"/>
  <c r="L29" i="1"/>
  <c r="D21" i="1"/>
  <c r="H21" i="1" s="1"/>
  <c r="K21" i="1" s="1"/>
  <c r="D22" i="1"/>
  <c r="H22" i="1" s="1"/>
  <c r="K22" i="1" s="1"/>
  <c r="D20" i="1"/>
  <c r="H20" i="1" s="1"/>
  <c r="K20" i="1" s="1"/>
  <c r="H8" i="1"/>
  <c r="D5" i="1"/>
  <c r="D6" i="1"/>
  <c r="D4" i="1"/>
  <c r="D19" i="1"/>
  <c r="H19" i="1" s="1"/>
  <c r="K19" i="1" s="1"/>
  <c r="K21" i="15" l="1"/>
  <c r="K22" i="15"/>
  <c r="K20" i="5"/>
  <c r="C8" i="6"/>
  <c r="C8" i="7" s="1"/>
  <c r="K21" i="8"/>
  <c r="K21" i="6"/>
  <c r="K15" i="16"/>
  <c r="K18" i="16" s="1"/>
  <c r="K21" i="11"/>
  <c r="K21" i="13"/>
  <c r="AL8" i="18"/>
  <c r="K23" i="6"/>
  <c r="AL6" i="18"/>
  <c r="AI6" i="18"/>
  <c r="AI19" i="18"/>
  <c r="AI11" i="18"/>
  <c r="J39" i="8" s="1"/>
  <c r="AL7" i="18"/>
  <c r="AL19" i="18"/>
  <c r="AL11" i="18"/>
  <c r="C8" i="8"/>
  <c r="K23" i="7"/>
  <c r="C9" i="12"/>
  <c r="K20" i="12" s="1"/>
  <c r="K19" i="11"/>
  <c r="K20" i="7"/>
  <c r="K19" i="10"/>
  <c r="K21" i="7"/>
  <c r="K20" i="9"/>
  <c r="K22" i="11"/>
  <c r="AL12" i="18"/>
  <c r="K16" i="17"/>
  <c r="K19" i="17" s="1"/>
  <c r="K19" i="5"/>
  <c r="K22" i="5"/>
  <c r="K19" i="6"/>
  <c r="K19" i="7"/>
  <c r="K22" i="7"/>
  <c r="K19" i="8"/>
  <c r="K21" i="9"/>
  <c r="K22" i="12"/>
  <c r="K22" i="13"/>
  <c r="K21" i="14"/>
  <c r="AI18" i="18"/>
  <c r="K19" i="9"/>
  <c r="K21" i="5"/>
  <c r="K22" i="6"/>
  <c r="K22" i="8"/>
  <c r="K20" i="10"/>
  <c r="K21" i="12"/>
  <c r="D2" i="19"/>
  <c r="B17" i="19"/>
  <c r="AL10" i="18"/>
  <c r="AI17" i="18"/>
  <c r="J39" i="14" s="1"/>
  <c r="K20" i="6"/>
  <c r="K20" i="8"/>
  <c r="K22" i="9"/>
  <c r="K21" i="10"/>
  <c r="K20" i="11"/>
  <c r="K22" i="14"/>
  <c r="AI10" i="18"/>
  <c r="L43" i="5"/>
  <c r="H43" i="6" s="1"/>
  <c r="L43" i="6" s="1"/>
  <c r="H43" i="7" s="1"/>
  <c r="L43" i="7" s="1"/>
  <c r="H43" i="8" s="1"/>
  <c r="L43" i="8" s="1"/>
  <c r="H43" i="9" s="1"/>
  <c r="L43" i="9" s="1"/>
  <c r="H43" i="10" s="1"/>
  <c r="L43" i="10" s="1"/>
  <c r="H43" i="11" s="1"/>
  <c r="L43" i="11" s="1"/>
  <c r="H43" i="12" s="1"/>
  <c r="L43" i="12" s="1"/>
  <c r="H43" i="13" s="1"/>
  <c r="L43" i="13" s="1"/>
  <c r="H43" i="14" s="1"/>
  <c r="L43" i="14" s="1"/>
  <c r="H43" i="15" s="1"/>
  <c r="L43" i="15" s="1"/>
  <c r="AI14" i="18"/>
  <c r="AL18" i="18"/>
  <c r="AI16" i="18"/>
  <c r="J39" i="13" s="1"/>
  <c r="AL14" i="18"/>
  <c r="AL13" i="18"/>
  <c r="AI13" i="18"/>
  <c r="AI12" i="18"/>
  <c r="AI8" i="18"/>
  <c r="J39" i="5" s="1"/>
  <c r="AI7" i="18"/>
  <c r="H41" i="5"/>
  <c r="L41" i="5" s="1"/>
  <c r="H41" i="6" s="1"/>
  <c r="L41" i="6" s="1"/>
  <c r="H41" i="7" s="1"/>
  <c r="L41" i="7" s="1"/>
  <c r="H41" i="8" s="1"/>
  <c r="L41" i="8" s="1"/>
  <c r="H41" i="9" s="1"/>
  <c r="L41" i="9" s="1"/>
  <c r="H41" i="10" s="1"/>
  <c r="L41" i="10" s="1"/>
  <c r="H41" i="11" s="1"/>
  <c r="L41" i="11" s="1"/>
  <c r="H41" i="12" s="1"/>
  <c r="L41" i="12" s="1"/>
  <c r="H41" i="13" s="1"/>
  <c r="L41" i="13" s="1"/>
  <c r="H41" i="14" s="1"/>
  <c r="L41" i="14" s="1"/>
  <c r="H41" i="15" s="1"/>
  <c r="L41" i="15" s="1"/>
  <c r="AG20" i="18"/>
  <c r="AM20" i="18"/>
  <c r="L29" i="5"/>
  <c r="K28" i="6"/>
  <c r="D3" i="19"/>
  <c r="K43" i="17"/>
  <c r="AK20" i="18"/>
  <c r="AH20" i="18"/>
  <c r="AN20" i="18"/>
  <c r="AI15" i="18"/>
  <c r="AL15" i="18"/>
  <c r="AJ20" i="18"/>
  <c r="AO20" i="18"/>
  <c r="L25" i="1"/>
  <c r="L31" i="1" s="1"/>
  <c r="L34" i="1" s="1"/>
  <c r="J39" i="15" l="1"/>
  <c r="L25" i="6"/>
  <c r="K23" i="4"/>
  <c r="K38" i="4"/>
  <c r="J39" i="9"/>
  <c r="J39" i="1"/>
  <c r="H39" i="5" s="1"/>
  <c r="H39" i="6" s="1"/>
  <c r="K39" i="17"/>
  <c r="K24" i="16"/>
  <c r="K24" i="4"/>
  <c r="K38" i="16"/>
  <c r="L25" i="5"/>
  <c r="L31" i="5" s="1"/>
  <c r="L34" i="5" s="1"/>
  <c r="L25" i="7"/>
  <c r="J39" i="6"/>
  <c r="K22" i="4"/>
  <c r="AL20" i="18"/>
  <c r="J39" i="11"/>
  <c r="C9" i="13"/>
  <c r="K19" i="12"/>
  <c r="AI20" i="18"/>
  <c r="J39" i="7"/>
  <c r="C8" i="9"/>
  <c r="K23" i="8"/>
  <c r="J39" i="10"/>
  <c r="C4" i="19"/>
  <c r="L29" i="6"/>
  <c r="K28" i="7"/>
  <c r="J39" i="12"/>
  <c r="L31" i="6" l="1"/>
  <c r="L34" i="6" s="1"/>
  <c r="K25" i="17"/>
  <c r="AI21" i="18"/>
  <c r="L39" i="5"/>
  <c r="L39" i="1"/>
  <c r="H39" i="7"/>
  <c r="H39" i="8" s="1"/>
  <c r="K25" i="4"/>
  <c r="L39" i="6"/>
  <c r="C8" i="10"/>
  <c r="K23" i="9"/>
  <c r="L25" i="8"/>
  <c r="K28" i="4"/>
  <c r="AI23" i="18"/>
  <c r="C9" i="14"/>
  <c r="K20" i="13"/>
  <c r="K19" i="13"/>
  <c r="D4" i="19"/>
  <c r="C5" i="19"/>
  <c r="D5" i="19" s="1"/>
  <c r="K28" i="8"/>
  <c r="L29" i="7"/>
  <c r="L31" i="7" s="1"/>
  <c r="L34" i="7" s="1"/>
  <c r="K31" i="4" l="1"/>
  <c r="L39" i="7"/>
  <c r="L25" i="9"/>
  <c r="K19" i="14"/>
  <c r="C9" i="15"/>
  <c r="K20" i="14"/>
  <c r="C8" i="11"/>
  <c r="K23" i="10"/>
  <c r="L25" i="10" s="1"/>
  <c r="H39" i="9"/>
  <c r="L39" i="8"/>
  <c r="C6" i="19"/>
  <c r="D6" i="19" s="1"/>
  <c r="E6" i="19" s="1"/>
  <c r="K39" i="4" s="1"/>
  <c r="L29" i="8"/>
  <c r="L31" i="8" s="1"/>
  <c r="L34" i="8" s="1"/>
  <c r="K28" i="9"/>
  <c r="C8" i="19" s="1"/>
  <c r="D8" i="19" s="1"/>
  <c r="K19" i="15" l="1"/>
  <c r="K22" i="16" s="1"/>
  <c r="K20" i="15"/>
  <c r="K23" i="16" s="1"/>
  <c r="K24" i="17" s="1"/>
  <c r="C8" i="12"/>
  <c r="K23" i="11"/>
  <c r="H39" i="10"/>
  <c r="L39" i="9"/>
  <c r="K28" i="10"/>
  <c r="L29" i="9"/>
  <c r="L31" i="9" s="1"/>
  <c r="L34" i="9" s="1"/>
  <c r="C8" i="13" l="1"/>
  <c r="K23" i="12"/>
  <c r="K25" i="16"/>
  <c r="K26" i="17" s="1"/>
  <c r="K31" i="16"/>
  <c r="K23" i="17"/>
  <c r="K32" i="17" s="1"/>
  <c r="L25" i="11"/>
  <c r="H39" i="11"/>
  <c r="L39" i="10"/>
  <c r="C9" i="19"/>
  <c r="D9" i="19" s="1"/>
  <c r="K28" i="11"/>
  <c r="L29" i="10"/>
  <c r="L31" i="10" s="1"/>
  <c r="L34" i="10" s="1"/>
  <c r="L25" i="12" l="1"/>
  <c r="K23" i="13"/>
  <c r="C8" i="14"/>
  <c r="L39" i="11"/>
  <c r="H39" i="12"/>
  <c r="C10" i="19"/>
  <c r="D10" i="19" s="1"/>
  <c r="K28" i="12"/>
  <c r="L29" i="11"/>
  <c r="L31" i="11" s="1"/>
  <c r="L34" i="11" s="1"/>
  <c r="C8" i="15" l="1"/>
  <c r="K23" i="15" s="1"/>
  <c r="L25" i="15" s="1"/>
  <c r="K23" i="14"/>
  <c r="L25" i="14" s="1"/>
  <c r="L25" i="13"/>
  <c r="L39" i="12"/>
  <c r="H39" i="13"/>
  <c r="C11" i="19"/>
  <c r="D11" i="19" s="1"/>
  <c r="K28" i="13"/>
  <c r="L29" i="12"/>
  <c r="L31" i="12" s="1"/>
  <c r="L34" i="12" s="1"/>
  <c r="K29" i="17" l="1"/>
  <c r="K28" i="16"/>
  <c r="L39" i="13"/>
  <c r="H39" i="14"/>
  <c r="C12" i="19"/>
  <c r="D12" i="19" s="1"/>
  <c r="K28" i="14"/>
  <c r="L29" i="13"/>
  <c r="L31" i="13" s="1"/>
  <c r="L34" i="13" s="1"/>
  <c r="H39" i="15" l="1"/>
  <c r="L39" i="15" s="1"/>
  <c r="L39" i="14"/>
  <c r="C13" i="19"/>
  <c r="D13" i="19" s="1"/>
  <c r="L29" i="14"/>
  <c r="L31" i="14" s="1"/>
  <c r="L34" i="14" s="1"/>
  <c r="K28" i="15"/>
  <c r="C14" i="19" s="1"/>
  <c r="D14" i="19" l="1"/>
  <c r="C17" i="19"/>
  <c r="L29" i="15"/>
  <c r="L31" i="15" s="1"/>
  <c r="L34" i="15" s="1"/>
  <c r="K44" i="17"/>
  <c r="K45" i="17" s="1"/>
  <c r="D17" i="19" l="1"/>
  <c r="E14" i="19"/>
  <c r="K39"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Heinz Ursina</author>
  </authors>
  <commentList>
    <comment ref="A1" authorId="0" shapeId="0" xr:uid="{00000000-0006-0000-0000-000001000000}">
      <text>
        <r>
          <rPr>
            <b/>
            <sz val="11"/>
            <color indexed="81"/>
            <rFont val="Tahoma"/>
            <family val="2"/>
          </rPr>
          <t>Stammdaten:</t>
        </r>
        <r>
          <rPr>
            <sz val="11"/>
            <color indexed="81"/>
            <rFont val="Tahoma"/>
            <family val="2"/>
          </rPr>
          <t xml:space="preserve">
Die Stammdaten sind zu Beginn der Lehre zu erfassen.
Dabei sind die persönlichen Daten des Lernenden einzutragen.
Die Stammdaten werden automatisch auf jedes Monatsformular übertragen.</t>
        </r>
      </text>
    </comment>
    <comment ref="A16" authorId="0" shapeId="0" xr:uid="{00000000-0006-0000-0000-000002000000}">
      <text>
        <r>
          <rPr>
            <b/>
            <sz val="10"/>
            <color indexed="81"/>
            <rFont val="Calibri"/>
            <family val="2"/>
            <scheme val="minor"/>
          </rPr>
          <t xml:space="preserve">Ausbildung/Lehrjahr:
</t>
        </r>
        <r>
          <rPr>
            <sz val="10"/>
            <color indexed="81"/>
            <rFont val="Calibri"/>
            <family val="2"/>
            <scheme val="minor"/>
          </rPr>
          <t xml:space="preserve">bitte entsprechenden Text aus der Liste anklicken. Die Angaben werden automatisch auf alle Monatsblätter übernommen.
</t>
        </r>
      </text>
    </comment>
    <comment ref="B23" authorId="0" shapeId="0" xr:uid="{00000000-0006-0000-0000-000003000000}">
      <text>
        <r>
          <rPr>
            <b/>
            <sz val="8"/>
            <color indexed="81"/>
            <rFont val="Tahoma"/>
            <family val="2"/>
          </rPr>
          <t>Ansätze:</t>
        </r>
        <r>
          <rPr>
            <sz val="8"/>
            <color indexed="81"/>
            <rFont val="Tahoma"/>
            <family val="2"/>
          </rPr>
          <t xml:space="preserve">
Beim Eintrag der Abzüge ist Vorsicht geboten, vor allem bei den Sätzen für die Taggeld-, die NBU- und die BVG-Versicherung. Diese müssen bei der Versicherungsgesellschaft nachgefragt werden. Aktuell sind die Sätze für die Globalversicherung des BBV eingetragen. Diese Ansätze werden automatisch auf jedes Monatsformular übertragen. </t>
        </r>
      </text>
    </comment>
    <comment ref="C23" authorId="0" shapeId="0" xr:uid="{00000000-0006-0000-0000-000004000000}">
      <text>
        <r>
          <rPr>
            <b/>
            <sz val="8"/>
            <color indexed="81"/>
            <rFont val="Tahoma"/>
            <family val="2"/>
          </rPr>
          <t>Achtung:</t>
        </r>
        <r>
          <rPr>
            <sz val="8"/>
            <color indexed="81"/>
            <rFont val="Tahoma"/>
            <family val="2"/>
          </rPr>
          <t xml:space="preserve">
Sollten die Ansätze per 1. Januar des neuen Jahres ändern, müssten hier eingetragen werden. In den Lohnabrechnungen ab Januar werden dann diese Sätze übernommen.</t>
        </r>
      </text>
    </comment>
    <comment ref="C37" authorId="0" shapeId="0" xr:uid="{00000000-0006-0000-0000-000005000000}">
      <text>
        <r>
          <rPr>
            <b/>
            <sz val="8"/>
            <color indexed="81"/>
            <rFont val="Tahoma"/>
            <family val="2"/>
          </rPr>
          <t>Pauschalentschädigung:</t>
        </r>
        <r>
          <rPr>
            <sz val="8"/>
            <color indexed="81"/>
            <rFont val="Tahoma"/>
            <family val="2"/>
          </rPr>
          <t xml:space="preserve">
Die Kostgeldentschädigung muss im gelben Feld unten eingetragen werden. Dieser Betrag wird dann ins Monatsblatt übernommen, kann aber jederzeit abgeändert werden.</t>
        </r>
      </text>
    </comment>
    <comment ref="C45" authorId="0" shapeId="0" xr:uid="{00000000-0006-0000-0000-000006000000}">
      <text>
        <r>
          <rPr>
            <b/>
            <sz val="8"/>
            <color indexed="81"/>
            <rFont val="Tahoma"/>
            <family val="2"/>
          </rPr>
          <t>Kostgeldentschädigung:</t>
        </r>
        <r>
          <rPr>
            <sz val="8"/>
            <color indexed="81"/>
            <rFont val="Tahoma"/>
            <family val="2"/>
          </rPr>
          <t xml:space="preserve">
wird in Lohnabrechnung August übernommen.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Heinz Ursina</author>
  </authors>
  <commentList>
    <comment ref="J37" authorId="0" shapeId="0" xr:uid="{00000000-0006-0000-0900-000001000000}">
      <text>
        <r>
          <rPr>
            <b/>
            <sz val="8"/>
            <color indexed="81"/>
            <rFont val="Tahoma"/>
            <family val="2"/>
          </rPr>
          <t>Zahlen werden direkt aus der Tabelle Arbeitszeitkontrolle übernommen.</t>
        </r>
        <r>
          <rPr>
            <sz val="8"/>
            <color indexed="81"/>
            <rFont val="Tahoma"/>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Heinz Ursina</author>
  </authors>
  <commentList>
    <comment ref="J37" authorId="0" shapeId="0" xr:uid="{00000000-0006-0000-0A00-000001000000}">
      <text>
        <r>
          <rPr>
            <b/>
            <sz val="8"/>
            <color indexed="81"/>
            <rFont val="Tahoma"/>
            <family val="2"/>
          </rPr>
          <t>Zahlen werden direkt aus der Tabelle Arbeitszeitkontrolle übernommen.</t>
        </r>
        <r>
          <rPr>
            <sz val="8"/>
            <color indexed="81"/>
            <rFont val="Tahoma"/>
            <family val="2"/>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Heinz Ursina</author>
  </authors>
  <commentList>
    <comment ref="J37" authorId="0" shapeId="0" xr:uid="{00000000-0006-0000-0B00-000001000000}">
      <text>
        <r>
          <rPr>
            <b/>
            <sz val="8"/>
            <color indexed="81"/>
            <rFont val="Tahoma"/>
            <family val="2"/>
          </rPr>
          <t>Zahlen werden direkt aus der Tabelle Arbeitszeitkontrolle übernommen.</t>
        </r>
        <r>
          <rPr>
            <sz val="8"/>
            <color indexed="81"/>
            <rFont val="Tahoma"/>
            <family val="2"/>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Heinz Ursina</author>
  </authors>
  <commentList>
    <comment ref="J37" authorId="0" shapeId="0" xr:uid="{00000000-0006-0000-0C00-000001000000}">
      <text>
        <r>
          <rPr>
            <b/>
            <sz val="8"/>
            <color indexed="81"/>
            <rFont val="Tahoma"/>
            <family val="2"/>
          </rPr>
          <t>Zahlen werden direkt aus der Tabelle Arbeitszeitkontrolle übernommen.</t>
        </r>
        <r>
          <rPr>
            <sz val="8"/>
            <color indexed="81"/>
            <rFont val="Tahoma"/>
            <family val="2"/>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Heinz Ursina</author>
  </authors>
  <commentList>
    <comment ref="AI3" authorId="0" shapeId="0" xr:uid="{00000000-0006-0000-0D00-000001000000}">
      <text>
        <r>
          <rPr>
            <b/>
            <sz val="9"/>
            <color indexed="81"/>
            <rFont val="Tahoma"/>
            <family val="2"/>
          </rPr>
          <t>Heinz Ursina:</t>
        </r>
        <r>
          <rPr>
            <sz val="9"/>
            <color indexed="81"/>
            <rFont val="Tahoma"/>
            <family val="2"/>
          </rPr>
          <t xml:space="preserve">
Diese Zahl wird direkt von den Stammdaten übernommen.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Heinz Ursina</author>
  </authors>
  <commentList>
    <comment ref="J37" authorId="0" shapeId="0" xr:uid="{00000000-0006-0000-0100-000001000000}">
      <text>
        <r>
          <rPr>
            <b/>
            <sz val="8"/>
            <color indexed="81"/>
            <rFont val="Tahoma"/>
            <family val="2"/>
          </rPr>
          <t>Zahlen werden direkt aus der Tabelle Arbeitszeitkontrolle übernommen.</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Heinz Ursina</author>
  </authors>
  <commentList>
    <comment ref="J37" authorId="0" shapeId="0" xr:uid="{00000000-0006-0000-0200-000001000000}">
      <text>
        <r>
          <rPr>
            <b/>
            <sz val="8"/>
            <color indexed="81"/>
            <rFont val="Tahoma"/>
            <family val="2"/>
          </rPr>
          <t>Zahlen werden direkt aus der Tabelle Arbeitszeitkontrolle übernommen.</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Heinz Ursina</author>
  </authors>
  <commentList>
    <comment ref="J37" authorId="0" shapeId="0" xr:uid="{00000000-0006-0000-0300-000001000000}">
      <text>
        <r>
          <rPr>
            <b/>
            <sz val="8"/>
            <color indexed="81"/>
            <rFont val="Tahoma"/>
            <family val="2"/>
          </rPr>
          <t>Zahlen werden direkt aus der Tabelle Arbeitszeitkontrolle übernommen.</t>
        </r>
        <r>
          <rPr>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Heinz Ursina</author>
  </authors>
  <commentList>
    <comment ref="J37" authorId="0" shapeId="0" xr:uid="{00000000-0006-0000-0400-000001000000}">
      <text>
        <r>
          <rPr>
            <b/>
            <sz val="8"/>
            <color indexed="81"/>
            <rFont val="Tahoma"/>
            <family val="2"/>
          </rPr>
          <t>Zahlen werden direkt aus der Tabelle Arbeitszeitkontrolle übernommen.</t>
        </r>
        <r>
          <rPr>
            <sz val="8"/>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Heinz Ursina</author>
  </authors>
  <commentList>
    <comment ref="J37" authorId="0" shapeId="0" xr:uid="{00000000-0006-0000-0500-000001000000}">
      <text>
        <r>
          <rPr>
            <b/>
            <sz val="8"/>
            <color indexed="81"/>
            <rFont val="Tahoma"/>
            <family val="2"/>
          </rPr>
          <t>Zahlen werden direkt aus der Tabelle Arbeitszeitkontrolle übernommen.</t>
        </r>
        <r>
          <rPr>
            <sz val="8"/>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Heinz Ursina</author>
  </authors>
  <commentList>
    <comment ref="J37" authorId="0" shapeId="0" xr:uid="{00000000-0006-0000-0600-000001000000}">
      <text>
        <r>
          <rPr>
            <b/>
            <sz val="8"/>
            <color indexed="81"/>
            <rFont val="Tahoma"/>
            <family val="2"/>
          </rPr>
          <t>Zahlen werden direkt aus der Tabelle Arbeitszeitkontrolle übernommen.</t>
        </r>
        <r>
          <rPr>
            <sz val="8"/>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Heinz Ursina</author>
  </authors>
  <commentList>
    <comment ref="J37" authorId="0" shapeId="0" xr:uid="{00000000-0006-0000-0700-000001000000}">
      <text>
        <r>
          <rPr>
            <b/>
            <sz val="8"/>
            <color indexed="81"/>
            <rFont val="Tahoma"/>
            <family val="2"/>
          </rPr>
          <t>Zahlen werden direkt aus der Tabelle Arbeitszeitkontrolle übernommen.</t>
        </r>
        <r>
          <rPr>
            <sz val="8"/>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Heinz Ursina</author>
  </authors>
  <commentList>
    <comment ref="J37" authorId="0" shapeId="0" xr:uid="{00000000-0006-0000-0800-000001000000}">
      <text>
        <r>
          <rPr>
            <b/>
            <sz val="8"/>
            <color indexed="81"/>
            <rFont val="Tahoma"/>
            <family val="2"/>
          </rPr>
          <t>Zahlen werden direkt aus der Tabelle Arbeitszeitkontrolle übernommen.</t>
        </r>
        <r>
          <rPr>
            <sz val="8"/>
            <color indexed="81"/>
            <rFont val="Tahoma"/>
            <family val="2"/>
          </rPr>
          <t xml:space="preserve">
</t>
        </r>
      </text>
    </comment>
  </commentList>
</comments>
</file>

<file path=xl/sharedStrings.xml><?xml version="1.0" encoding="utf-8"?>
<sst xmlns="http://schemas.openxmlformats.org/spreadsheetml/2006/main" count="1056" uniqueCount="198">
  <si>
    <t>Bruttolohn gemäss Lehrvertrag</t>
  </si>
  <si>
    <t>Lohnzuschläge:</t>
  </si>
  <si>
    <t>Naturallohn</t>
  </si>
  <si>
    <t>%</t>
  </si>
  <si>
    <t>UVG Nichtberufsunfall</t>
  </si>
  <si>
    <t>Krankentaggeld</t>
  </si>
  <si>
    <t>Saldo</t>
  </si>
  <si>
    <t>Anzahl Schultage/üK</t>
  </si>
  <si>
    <t>Ort und Datum</t>
  </si>
  <si>
    <t>Stammdaten</t>
  </si>
  <si>
    <t>Daten Arbeitgeber</t>
  </si>
  <si>
    <t>Name, Vorname</t>
  </si>
  <si>
    <t>Adresse</t>
  </si>
  <si>
    <t>Teststrasse</t>
  </si>
  <si>
    <t>PLZ, Ort</t>
  </si>
  <si>
    <t>9999 Testingen</t>
  </si>
  <si>
    <t>Daten Arbeitnehmer</t>
  </si>
  <si>
    <t>Muster Hans</t>
  </si>
  <si>
    <t>bei der Kirche</t>
  </si>
  <si>
    <t>AHV Nr.</t>
  </si>
  <si>
    <t>958.69.454.333</t>
  </si>
  <si>
    <t>Bankverbindung</t>
  </si>
  <si>
    <t>Kontonummer</t>
  </si>
  <si>
    <t>CK 999.999.999</t>
  </si>
  <si>
    <t>Geburtsdatum</t>
  </si>
  <si>
    <t>laufendes Jahr</t>
  </si>
  <si>
    <t>AHV/IV/EO Satz %</t>
  </si>
  <si>
    <t>ALV Satz %</t>
  </si>
  <si>
    <t>Krankentaggeld%*</t>
  </si>
  <si>
    <t>Nichtberufsunfall %*</t>
  </si>
  <si>
    <t>Anzahl Ferien- und 
Freitage pro Jahr</t>
  </si>
  <si>
    <t>* Die Höhe des Abzuges beim Krankentaggeld und der Nichtbetriebsunfallversicherung ist abhängig</t>
  </si>
  <si>
    <t>von der Versicherungsgesellschaft. Die hier eingefüllten Zahlen entsprechen</t>
  </si>
  <si>
    <t>**Die BVG-Pflicht besteht für Lernende ab dem ersten Januar nach dem sie den 17. Geburtstag feiern können,</t>
  </si>
  <si>
    <t>angepasst werden.</t>
  </si>
  <si>
    <t>der Globalversicherung des BBV.</t>
  </si>
  <si>
    <t>ALV</t>
  </si>
  <si>
    <t>AHV/IV/EO</t>
  </si>
  <si>
    <t>Arbeitgeber</t>
  </si>
  <si>
    <t>Arbeitnehmer</t>
  </si>
  <si>
    <t>BVG Pflicht ja/nein</t>
  </si>
  <si>
    <t xml:space="preserve">AHV-Nr.  </t>
  </si>
  <si>
    <t>AHV Pflicht ja/nein</t>
  </si>
  <si>
    <t>Monat:</t>
  </si>
  <si>
    <t>1.8.</t>
  </si>
  <si>
    <t xml:space="preserve">bis </t>
  </si>
  <si>
    <t>Massgebender Bruttolohn</t>
  </si>
  <si>
    <t>Abzüge</t>
  </si>
  <si>
    <t>Prämie</t>
  </si>
  <si>
    <t>Total Abzüge</t>
  </si>
  <si>
    <t>Unterschrift Lernender</t>
  </si>
  <si>
    <t>Zulagen</t>
  </si>
  <si>
    <t>Spesen</t>
  </si>
  <si>
    <t>Kostgeldentschädigung</t>
  </si>
  <si>
    <t>Total Zulagen</t>
  </si>
  <si>
    <t>Total Monatslohn</t>
  </si>
  <si>
    <t>Lohnvorbezug</t>
  </si>
  <si>
    <t>Barauszahlung</t>
  </si>
  <si>
    <t>Überweisung auf Konto</t>
  </si>
  <si>
    <t>5 Wochen Ferien</t>
  </si>
  <si>
    <t>4 Wochen Ferien</t>
  </si>
  <si>
    <t>3. Lehrjahr Erstausbildung</t>
  </si>
  <si>
    <t>3. Lehrjahr Zweitausbildung</t>
  </si>
  <si>
    <t>****Siehe auch Merkblatt Lehrbetriebsverbund</t>
  </si>
  <si>
    <t>Lehrjahr</t>
  </si>
  <si>
    <t>Ausbildung</t>
  </si>
  <si>
    <t>Unterschrift Ausbildner</t>
  </si>
  <si>
    <t>CHF</t>
  </si>
  <si>
    <t xml:space="preserve">         Anteil Lernender</t>
  </si>
  <si>
    <t>Gesamt-guthaben</t>
  </si>
  <si>
    <t>bisher bezogen</t>
  </si>
  <si>
    <t>im aktuellen Monat</t>
  </si>
  <si>
    <t>von</t>
  </si>
  <si>
    <t>Jahr</t>
  </si>
  <si>
    <t>Beiträge</t>
  </si>
  <si>
    <t>NBUV</t>
  </si>
  <si>
    <t>Nettolohn</t>
  </si>
  <si>
    <t>Spesenvergütung</t>
  </si>
  <si>
    <t>Kranktentaggeldversicherung</t>
  </si>
  <si>
    <t>Bemerkungen</t>
  </si>
  <si>
    <t>Zusammenfassung Lohnabrechnungen</t>
  </si>
  <si>
    <t>pauschal gemäss Merkblatt</t>
  </si>
  <si>
    <t>Graub. Kantonalbank</t>
  </si>
  <si>
    <t>Versicherungsbeiträge</t>
  </si>
  <si>
    <t xml:space="preserve">*** Die Versicherungsbeiträge können jeweils anfangs Jahr ändern. Dann müssen die Ansätze in der neuen Spalte </t>
  </si>
  <si>
    <t>Frei- und Ferientage</t>
  </si>
  <si>
    <t>Anzahl Tage Krankheit oder Unfall</t>
  </si>
  <si>
    <t xml:space="preserve"> Lohnabrechnung für Lernende Landwirt/Agrarpraktiker</t>
  </si>
  <si>
    <t>ja</t>
  </si>
  <si>
    <t>Ferien-/Freitagesaldo / Überzeit</t>
  </si>
  <si>
    <t>1.12.</t>
  </si>
  <si>
    <t>1.11.</t>
  </si>
  <si>
    <t>1.9.</t>
  </si>
  <si>
    <t>1.1.</t>
  </si>
  <si>
    <t>31.7.</t>
  </si>
  <si>
    <t>Bruttolohn total</t>
  </si>
  <si>
    <t>BVG/Pensionskasse</t>
  </si>
  <si>
    <t>ab 1. Januar neues Jahr***</t>
  </si>
  <si>
    <t>Berufliche Vorsorge</t>
  </si>
  <si>
    <t>2. Säule</t>
  </si>
  <si>
    <t>Ordentliche Beiträge</t>
  </si>
  <si>
    <t>Total</t>
  </si>
  <si>
    <t>Lohn</t>
  </si>
  <si>
    <t>Netto</t>
  </si>
  <si>
    <t>Erstausbildung EFZ</t>
  </si>
  <si>
    <t>Zweitausbildung EFZ</t>
  </si>
  <si>
    <t>EBA</t>
  </si>
  <si>
    <t>bitte auswählen</t>
  </si>
  <si>
    <t>nein</t>
  </si>
  <si>
    <t>1.</t>
  </si>
  <si>
    <t>2.</t>
  </si>
  <si>
    <t>3.</t>
  </si>
  <si>
    <t>Dieser Betrag kann hier angepasst
werden, falls der Lernende z.B.
nicht auf dem Betrieb wohnt.</t>
  </si>
  <si>
    <t>1.7.</t>
  </si>
  <si>
    <t>1.6.</t>
  </si>
  <si>
    <t>1.5.</t>
  </si>
  <si>
    <t>1.4.</t>
  </si>
  <si>
    <t>1.3.</t>
  </si>
  <si>
    <t>1.2.</t>
  </si>
  <si>
    <t>1. Jan.</t>
  </si>
  <si>
    <t>1. Aug.</t>
  </si>
  <si>
    <t>ganze Freitage</t>
  </si>
  <si>
    <t>halbe Freitage</t>
  </si>
  <si>
    <t>Total Freitage</t>
  </si>
  <si>
    <t>ganze Ferientage</t>
  </si>
  <si>
    <t>Ferien Halbtage</t>
  </si>
  <si>
    <t>Ferientage total</t>
  </si>
  <si>
    <t>Krank/Unfall</t>
  </si>
  <si>
    <t>andere</t>
  </si>
  <si>
    <t>Visum 
Arbeitnehmer</t>
  </si>
  <si>
    <t>Juli</t>
  </si>
  <si>
    <t>August</t>
  </si>
  <si>
    <t>September</t>
  </si>
  <si>
    <t>Oktober</t>
  </si>
  <si>
    <t>November</t>
  </si>
  <si>
    <t>Dezember</t>
  </si>
  <si>
    <t>Januar</t>
  </si>
  <si>
    <t>Februar</t>
  </si>
  <si>
    <t>März</t>
  </si>
  <si>
    <t>April</t>
  </si>
  <si>
    <t>Mai</t>
  </si>
  <si>
    <t>Juni</t>
  </si>
  <si>
    <t>Legende:</t>
  </si>
  <si>
    <t>Fr</t>
  </si>
  <si>
    <t>=</t>
  </si>
  <si>
    <t>Freitag ganze Tag</t>
  </si>
  <si>
    <t>FE</t>
  </si>
  <si>
    <t>Ferien</t>
  </si>
  <si>
    <t>S</t>
  </si>
  <si>
    <t>Schule</t>
  </si>
  <si>
    <t>K</t>
  </si>
  <si>
    <t>krank/Unfall</t>
  </si>
  <si>
    <t>Frh</t>
  </si>
  <si>
    <t>Freitag halber Tag</t>
  </si>
  <si>
    <t>Feh</t>
  </si>
  <si>
    <t>Ferien halber Tag</t>
  </si>
  <si>
    <t>a</t>
  </si>
  <si>
    <t>andere Absenz</t>
  </si>
  <si>
    <t>der Prämie übernehmen.</t>
  </si>
  <si>
    <t>Die BVG-Prämie ist bei der Versicherungsgesellschaft nachzufragen. Der Lehrbetrieb muss mind. die Hälfte</t>
  </si>
  <si>
    <t>Geb.</t>
  </si>
  <si>
    <t>Monat</t>
  </si>
  <si>
    <t>Abzug</t>
  </si>
  <si>
    <t>Kostengeldenschädigung</t>
  </si>
  <si>
    <t>Total Abzüge für Kost und Logis</t>
  </si>
  <si>
    <t>Effektiv 
abgezogen</t>
  </si>
  <si>
    <t>Total 
Kalenderjahr</t>
  </si>
  <si>
    <t>Rück-
erstattung</t>
  </si>
  <si>
    <t>1./2. Lehrjahr Erst-/Zweitausbildung</t>
  </si>
  <si>
    <t>Im Feld ist nur der Betrag für den Lernenden/die Lernende einzusetzen. Der Betrag wird so auf die Abrechnung</t>
  </si>
  <si>
    <t>übernommen.</t>
  </si>
  <si>
    <r>
      <t>BVG** (</t>
    </r>
    <r>
      <rPr>
        <sz val="8"/>
        <rFont val="Calibri"/>
        <family val="2"/>
        <scheme val="minor"/>
      </rPr>
      <t>nur Anteil Lernender einsetzen</t>
    </r>
    <r>
      <rPr>
        <sz val="10"/>
        <rFont val="Calibri"/>
        <family val="2"/>
        <scheme val="minor"/>
      </rPr>
      <t>)</t>
    </r>
  </si>
  <si>
    <t>7777 Musterlingen</t>
  </si>
  <si>
    <t>Tester Beispiel</t>
  </si>
  <si>
    <t>Anzahl gesetzliche Feiertage</t>
  </si>
  <si>
    <t>Diese Zahl wird in die Montatsblätter sowie die Arbeitszeitkontrolle übertragen.</t>
  </si>
  <si>
    <t>Total Anzahl Ferien- und 
Freitage pro Jahr</t>
  </si>
  <si>
    <t>Total Anspruch Frei-, Ferien- und Feiertage</t>
  </si>
  <si>
    <t>Saldo Frei-, Ferien- und Feiertage</t>
  </si>
  <si>
    <t>Feiertage, die zu kompensieren sind</t>
  </si>
  <si>
    <t>normalerweise 105.5 Tage, 
Lernende ab 20. Altersjahr 100 Tage
(Ferien sind anteilsmässig bis/ab Geburtsmonat zu berechnen)</t>
  </si>
  <si>
    <t>Pauschalrückerstattung
pro Monat</t>
  </si>
  <si>
    <r>
      <rPr>
        <b/>
        <sz val="10"/>
        <rFont val="Calibri"/>
        <family val="2"/>
        <scheme val="minor"/>
      </rPr>
      <t xml:space="preserve">2025/26: </t>
    </r>
    <r>
      <rPr>
        <sz val="10"/>
        <rFont val="Calibri"/>
        <family val="2"/>
        <scheme val="minor"/>
      </rPr>
      <t xml:space="preserve">
1.	 Freitag, 1. August 2025
2.	 Donnerstag, 25. Dezember 2025
3.	 Freitag, 26. Dezember 2025
4.	 Donnerstag, 1. Januar 2026
5.	 Freitag, 3. April 2026
6.	 Montag, 6. April 2026
7.	 Donnerstag, 14. Mai 2026
8.	 Montag, 25. Juni 2026
</t>
    </r>
  </si>
  <si>
    <t>sofern ihr Jahreslohn CHF 22'680 übersteigt (Stand 2025). Dies entspricht einem Monatslohn von CHF 1'890.00</t>
  </si>
  <si>
    <t>bis</t>
  </si>
  <si>
    <t>31.8.</t>
  </si>
  <si>
    <t>30.9.</t>
  </si>
  <si>
    <t>31.10.</t>
  </si>
  <si>
    <t>30.11.</t>
  </si>
  <si>
    <t>31.12.</t>
  </si>
  <si>
    <t>31.1.</t>
  </si>
  <si>
    <t>28.2.</t>
  </si>
  <si>
    <t>31.3.</t>
  </si>
  <si>
    <t>30.4.</t>
  </si>
  <si>
    <t>31.5.</t>
  </si>
  <si>
    <t>30.6.</t>
  </si>
  <si>
    <t>Ansätze 2025-26****</t>
  </si>
  <si>
    <t>Arbeitszeitkontrolle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</si>
</sst>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807]d/\ mmm/\ yyyy;@"/>
    <numFmt numFmtId="166" formatCode="0.0"/>
  </numFmts>
  <fonts count="43" x14ac:knownFonts="1">
    <font>
      <sz val="11"/>
      <color theme="1"/>
      <name val="Calibri"/>
      <family val="2"/>
      <scheme val="minor"/>
    </font>
    <font>
      <sz val="10"/>
      <color theme="1"/>
      <name val="Calibri"/>
      <family val="2"/>
    </font>
    <font>
      <b/>
      <sz val="11"/>
      <color theme="1"/>
      <name val="Calibri"/>
      <family val="2"/>
      <scheme val="minor"/>
    </font>
    <font>
      <sz val="11"/>
      <color theme="1"/>
      <name val="Trebuchet MS"/>
      <family val="2"/>
    </font>
    <font>
      <sz val="10"/>
      <name val="Arial"/>
      <family val="2"/>
    </font>
    <font>
      <i/>
      <sz val="14"/>
      <name val="Calibri"/>
      <family val="2"/>
      <scheme val="minor"/>
    </font>
    <font>
      <sz val="10"/>
      <name val="Calibri"/>
      <family val="2"/>
      <scheme val="minor"/>
    </font>
    <font>
      <b/>
      <sz val="10"/>
      <name val="Calibri"/>
      <family val="2"/>
      <scheme val="minor"/>
    </font>
    <font>
      <sz val="12"/>
      <name val="Arial"/>
      <family val="2"/>
    </font>
    <font>
      <sz val="12"/>
      <name val="Calibri"/>
      <family val="2"/>
      <scheme val="minor"/>
    </font>
    <font>
      <sz val="11"/>
      <name val="Calibri"/>
      <family val="2"/>
      <scheme val="minor"/>
    </font>
    <font>
      <sz val="9"/>
      <name val="Calibri"/>
      <family val="2"/>
      <scheme val="minor"/>
    </font>
    <font>
      <sz val="9"/>
      <color theme="1"/>
      <name val="Trebuchet MS"/>
      <family val="2"/>
    </font>
    <font>
      <sz val="9"/>
      <color indexed="8"/>
      <name val="Calibri"/>
      <family val="2"/>
      <scheme val="minor"/>
    </font>
    <font>
      <sz val="12"/>
      <color theme="1"/>
      <name val="Trebuchet MS"/>
      <family val="2"/>
    </font>
    <font>
      <sz val="10"/>
      <color theme="1"/>
      <name val="Calibri"/>
      <family val="2"/>
      <scheme val="minor"/>
    </font>
    <font>
      <sz val="9"/>
      <color theme="1"/>
      <name val="Calibri"/>
      <family val="2"/>
      <scheme val="minor"/>
    </font>
    <font>
      <sz val="12"/>
      <color theme="1"/>
      <name val="Calibri"/>
      <family val="2"/>
      <scheme val="minor"/>
    </font>
    <font>
      <b/>
      <sz val="10"/>
      <color theme="1"/>
      <name val="Calibri"/>
      <family val="2"/>
      <scheme val="minor"/>
    </font>
    <font>
      <i/>
      <sz val="10"/>
      <color theme="1"/>
      <name val="Calibri"/>
      <family val="2"/>
      <scheme val="minor"/>
    </font>
    <font>
      <b/>
      <i/>
      <sz val="10"/>
      <color theme="1"/>
      <name val="Calibri"/>
      <family val="2"/>
      <scheme val="minor"/>
    </font>
    <font>
      <b/>
      <i/>
      <sz val="12"/>
      <color theme="1"/>
      <name val="Calibri"/>
      <family val="2"/>
      <scheme val="minor"/>
    </font>
    <font>
      <b/>
      <sz val="12"/>
      <color theme="1"/>
      <name val="Calibri"/>
      <family val="2"/>
      <scheme val="minor"/>
    </font>
    <font>
      <b/>
      <sz val="18"/>
      <color theme="1"/>
      <name val="Calibri"/>
      <family val="2"/>
      <scheme val="minor"/>
    </font>
    <font>
      <b/>
      <sz val="12"/>
      <name val="Calibri"/>
      <family val="2"/>
      <scheme val="minor"/>
    </font>
    <font>
      <sz val="24"/>
      <color theme="1"/>
      <name val="Calibri"/>
      <family val="2"/>
      <scheme val="minor"/>
    </font>
    <font>
      <b/>
      <sz val="12"/>
      <color theme="1"/>
      <name val="Trebuchet MS"/>
      <family val="2"/>
    </font>
    <font>
      <b/>
      <i/>
      <sz val="18"/>
      <name val="Calibri"/>
      <family val="2"/>
      <scheme val="minor"/>
    </font>
    <font>
      <sz val="8"/>
      <color indexed="81"/>
      <name val="Tahoma"/>
      <family val="2"/>
    </font>
    <font>
      <b/>
      <sz val="8"/>
      <color indexed="81"/>
      <name val="Tahoma"/>
      <family val="2"/>
    </font>
    <font>
      <b/>
      <sz val="11"/>
      <color indexed="81"/>
      <name val="Tahoma"/>
      <family val="2"/>
    </font>
    <font>
      <sz val="11"/>
      <color indexed="81"/>
      <name val="Tahoma"/>
      <family val="2"/>
    </font>
    <font>
      <b/>
      <sz val="10"/>
      <color indexed="81"/>
      <name val="Calibri"/>
      <family val="2"/>
      <scheme val="minor"/>
    </font>
    <font>
      <sz val="10"/>
      <color indexed="81"/>
      <name val="Calibri"/>
      <family val="2"/>
      <scheme val="minor"/>
    </font>
    <font>
      <b/>
      <sz val="10"/>
      <color theme="1"/>
      <name val="Calibri"/>
      <family val="2"/>
    </font>
    <font>
      <b/>
      <sz val="22"/>
      <color theme="1"/>
      <name val="Calibri"/>
      <family val="2"/>
    </font>
    <font>
      <b/>
      <sz val="12"/>
      <color theme="1"/>
      <name val="Calibri"/>
      <family val="2"/>
    </font>
    <font>
      <b/>
      <sz val="8"/>
      <color theme="1"/>
      <name val="Calibri"/>
      <family val="2"/>
    </font>
    <font>
      <sz val="8"/>
      <color theme="1"/>
      <name val="Calibri"/>
      <family val="2"/>
    </font>
    <font>
      <sz val="12"/>
      <color theme="1"/>
      <name val="Calibri"/>
      <family val="2"/>
    </font>
    <font>
      <sz val="9"/>
      <color indexed="81"/>
      <name val="Tahoma"/>
      <family val="2"/>
    </font>
    <font>
      <b/>
      <sz val="9"/>
      <color indexed="81"/>
      <name val="Tahoma"/>
      <family val="2"/>
    </font>
    <font>
      <sz val="8"/>
      <name val="Calibri"/>
      <family val="2"/>
      <scheme val="minor"/>
    </font>
  </fonts>
  <fills count="12">
    <fill>
      <patternFill patternType="none"/>
    </fill>
    <fill>
      <patternFill patternType="gray125"/>
    </fill>
    <fill>
      <patternFill patternType="solid">
        <fgColor theme="6" tint="0.79998168889431442"/>
        <bgColor indexed="64"/>
      </patternFill>
    </fill>
    <fill>
      <patternFill patternType="solid">
        <fgColor rgb="FFFFFF99"/>
        <bgColor indexed="64"/>
      </patternFill>
    </fill>
    <fill>
      <patternFill patternType="solid">
        <fgColor theme="0"/>
        <bgColor indexed="64"/>
      </patternFill>
    </fill>
    <fill>
      <patternFill patternType="solid">
        <fgColor indexed="9"/>
        <bgColor indexed="64"/>
      </patternFill>
    </fill>
    <fill>
      <patternFill patternType="solid">
        <fgColor rgb="FFCCFFCC"/>
        <bgColor indexed="64"/>
      </patternFill>
    </fill>
    <fill>
      <patternFill patternType="solid">
        <fgColor theme="0" tint="-0.249977111117893"/>
        <bgColor indexed="64"/>
      </patternFill>
    </fill>
    <fill>
      <patternFill patternType="solid">
        <fgColor rgb="FFFFFFCC"/>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4" tint="0.59999389629810485"/>
        <bgColor indexed="64"/>
      </patternFill>
    </fill>
  </fills>
  <borders count="40">
    <border>
      <left/>
      <right/>
      <top/>
      <bottom/>
      <diagonal/>
    </border>
    <border>
      <left/>
      <right/>
      <top/>
      <bottom style="dotted">
        <color auto="1"/>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23"/>
      </left>
      <right/>
      <top style="medium">
        <color indexed="23"/>
      </top>
      <bottom/>
      <diagonal/>
    </border>
    <border>
      <left style="medium">
        <color indexed="23"/>
      </left>
      <right/>
      <top/>
      <bottom/>
      <diagonal/>
    </border>
    <border>
      <left/>
      <right style="medium">
        <color indexed="23"/>
      </right>
      <top/>
      <bottom/>
      <diagonal/>
    </border>
    <border>
      <left/>
      <right/>
      <top/>
      <bottom style="thin">
        <color indexed="64"/>
      </bottom>
      <diagonal/>
    </border>
    <border>
      <left/>
      <right/>
      <top/>
      <bottom style="dotted">
        <color theme="0" tint="-0.24994659260841701"/>
      </bottom>
      <diagonal/>
    </border>
    <border>
      <left/>
      <right/>
      <top style="dotted">
        <color theme="0" tint="-0.24994659260841701"/>
      </top>
      <bottom style="dotted">
        <color theme="0" tint="-0.24994659260841701"/>
      </bottom>
      <diagonal/>
    </border>
    <border>
      <left/>
      <right/>
      <top style="dotted">
        <color theme="0" tint="-0.24994659260841701"/>
      </top>
      <bottom/>
      <diagonal/>
    </border>
    <border>
      <left/>
      <right/>
      <top style="medium">
        <color indexed="23"/>
      </top>
      <bottom/>
      <diagonal/>
    </border>
    <border>
      <left/>
      <right style="medium">
        <color indexed="23"/>
      </right>
      <top style="medium">
        <color indexed="23"/>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right/>
      <top/>
      <bottom style="dotted">
        <color theme="0" tint="-0.14996795556505021"/>
      </bottom>
      <diagonal/>
    </border>
    <border>
      <left/>
      <right/>
      <top style="dotted">
        <color theme="0" tint="-0.14996795556505021"/>
      </top>
      <bottom style="dotted">
        <color theme="0" tint="-0.14996795556505021"/>
      </bottom>
      <diagonal/>
    </border>
    <border>
      <left/>
      <right/>
      <top style="dotted">
        <color theme="0" tint="-0.14993743705557422"/>
      </top>
      <bottom style="dotted">
        <color theme="0" tint="-0.14993743705557422"/>
      </bottom>
      <diagonal/>
    </border>
    <border>
      <left/>
      <right/>
      <top/>
      <bottom style="double">
        <color theme="1"/>
      </bottom>
      <diagonal/>
    </border>
    <border>
      <left/>
      <right/>
      <top style="dotted">
        <color theme="0" tint="-0.24994659260841701"/>
      </top>
      <bottom style="thin">
        <color theme="1"/>
      </bottom>
      <diagonal/>
    </border>
    <border>
      <left style="medium">
        <color indexed="64"/>
      </left>
      <right style="medium">
        <color indexed="64"/>
      </right>
      <top/>
      <bottom/>
      <diagonal/>
    </border>
    <border>
      <left/>
      <right/>
      <top/>
      <bottom style="dotted">
        <color theme="0" tint="-0.14993743705557422"/>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4" fillId="0" borderId="0"/>
    <xf numFmtId="0" fontId="8" fillId="0" borderId="6" applyNumberFormat="0" applyFont="0" applyFill="0" applyBorder="0" applyAlignment="0" applyProtection="0"/>
    <xf numFmtId="0" fontId="1" fillId="0" borderId="0"/>
  </cellStyleXfs>
  <cellXfs count="236">
    <xf numFmtId="0" fontId="0" fillId="0" borderId="0" xfId="0"/>
    <xf numFmtId="0" fontId="5" fillId="0" borderId="0" xfId="1" applyFont="1" applyBorder="1" applyProtection="1"/>
    <xf numFmtId="0" fontId="6" fillId="3" borderId="0" xfId="1" applyFont="1" applyFill="1" applyProtection="1">
      <protection locked="0"/>
    </xf>
    <xf numFmtId="14" fontId="6" fillId="3" borderId="0" xfId="1" applyNumberFormat="1" applyFont="1" applyFill="1" applyProtection="1">
      <protection locked="0"/>
    </xf>
    <xf numFmtId="0" fontId="6" fillId="3" borderId="4" xfId="1" applyFont="1" applyFill="1" applyBorder="1" applyProtection="1">
      <protection locked="0"/>
    </xf>
    <xf numFmtId="0" fontId="6" fillId="3" borderId="5" xfId="1" applyFont="1" applyFill="1" applyBorder="1" applyProtection="1">
      <protection locked="0"/>
    </xf>
    <xf numFmtId="0" fontId="9" fillId="0" borderId="0" xfId="0" applyFont="1" applyBorder="1" applyProtection="1"/>
    <xf numFmtId="0" fontId="10" fillId="0" borderId="0" xfId="0" applyFont="1" applyBorder="1" applyProtection="1"/>
    <xf numFmtId="0" fontId="10" fillId="0" borderId="8" xfId="0" applyFont="1" applyBorder="1" applyProtection="1"/>
    <xf numFmtId="0" fontId="9" fillId="0" borderId="7" xfId="0" applyFont="1" applyBorder="1" applyProtection="1"/>
    <xf numFmtId="0" fontId="9" fillId="0" borderId="8" xfId="0" applyFont="1" applyBorder="1" applyProtection="1"/>
    <xf numFmtId="0" fontId="11" fillId="0" borderId="0" xfId="0" applyFont="1" applyBorder="1" applyProtection="1"/>
    <xf numFmtId="0" fontId="11" fillId="4" borderId="0" xfId="0" applyFont="1" applyFill="1" applyBorder="1" applyProtection="1"/>
    <xf numFmtId="0" fontId="11" fillId="0" borderId="8" xfId="0" applyFont="1" applyBorder="1" applyProtection="1"/>
    <xf numFmtId="0" fontId="13" fillId="5" borderId="0" xfId="0" applyFont="1" applyFill="1" applyBorder="1" applyProtection="1"/>
    <xf numFmtId="0" fontId="10" fillId="0" borderId="14" xfId="0" applyFont="1" applyBorder="1" applyProtection="1"/>
    <xf numFmtId="4" fontId="6" fillId="3" borderId="10" xfId="0" applyNumberFormat="1" applyFont="1" applyFill="1" applyBorder="1" applyProtection="1">
      <protection locked="0"/>
    </xf>
    <xf numFmtId="0" fontId="6" fillId="0" borderId="13" xfId="0" applyFont="1" applyBorder="1" applyProtection="1"/>
    <xf numFmtId="0" fontId="7" fillId="0" borderId="13" xfId="0" applyFont="1" applyBorder="1" applyProtection="1"/>
    <xf numFmtId="0" fontId="6" fillId="0" borderId="0" xfId="0" applyFont="1" applyBorder="1" applyProtection="1"/>
    <xf numFmtId="0" fontId="17" fillId="0" borderId="0" xfId="0" applyFont="1"/>
    <xf numFmtId="14" fontId="17" fillId="0" borderId="0" xfId="0" applyNumberFormat="1" applyFont="1"/>
    <xf numFmtId="0" fontId="22" fillId="0" borderId="0" xfId="0" applyFont="1"/>
    <xf numFmtId="0" fontId="14" fillId="0" borderId="6" xfId="0" applyFont="1" applyBorder="1"/>
    <xf numFmtId="0" fontId="24" fillId="0" borderId="13" xfId="0" applyFont="1" applyBorder="1" applyProtection="1"/>
    <xf numFmtId="0" fontId="9" fillId="0" borderId="13" xfId="0" applyFont="1" applyBorder="1" applyProtection="1"/>
    <xf numFmtId="0" fontId="17" fillId="0" borderId="13" xfId="0" applyFont="1" applyBorder="1"/>
    <xf numFmtId="0" fontId="9" fillId="0" borderId="14" xfId="0" applyFont="1" applyBorder="1" applyProtection="1"/>
    <xf numFmtId="0" fontId="14" fillId="0" borderId="7" xfId="0" applyFont="1" applyBorder="1"/>
    <xf numFmtId="0" fontId="17" fillId="0" borderId="0" xfId="0" applyFont="1" applyBorder="1"/>
    <xf numFmtId="0" fontId="9" fillId="0" borderId="0" xfId="0" applyFont="1" applyBorder="1" applyAlignment="1"/>
    <xf numFmtId="0" fontId="24" fillId="0" borderId="0" xfId="0" applyFont="1" applyBorder="1" applyAlignment="1"/>
    <xf numFmtId="0" fontId="24" fillId="0" borderId="0" xfId="0" applyFont="1" applyBorder="1" applyProtection="1"/>
    <xf numFmtId="0" fontId="9" fillId="3" borderId="0" xfId="0" applyFont="1" applyFill="1" applyBorder="1" applyProtection="1">
      <protection locked="0"/>
    </xf>
    <xf numFmtId="165" fontId="24" fillId="0" borderId="0" xfId="0" applyNumberFormat="1" applyFont="1" applyBorder="1" applyAlignment="1" applyProtection="1">
      <alignment horizontal="center"/>
    </xf>
    <xf numFmtId="0" fontId="17" fillId="0" borderId="8" xfId="0" applyFont="1" applyBorder="1"/>
    <xf numFmtId="0" fontId="14" fillId="0" borderId="15" xfId="0" applyFont="1" applyBorder="1"/>
    <xf numFmtId="0" fontId="14" fillId="0" borderId="16" xfId="0" applyFont="1" applyBorder="1"/>
    <xf numFmtId="0" fontId="17" fillId="0" borderId="16" xfId="0" applyFont="1" applyBorder="1"/>
    <xf numFmtId="0" fontId="17" fillId="0" borderId="17" xfId="0" applyFont="1" applyBorder="1"/>
    <xf numFmtId="0" fontId="17" fillId="0" borderId="0" xfId="0" applyFont="1" applyAlignment="1">
      <alignment horizontal="center"/>
    </xf>
    <xf numFmtId="4" fontId="17" fillId="0" borderId="0" xfId="0" applyNumberFormat="1" applyFont="1"/>
    <xf numFmtId="2" fontId="17" fillId="0" borderId="0" xfId="0" applyNumberFormat="1" applyFont="1"/>
    <xf numFmtId="4" fontId="22" fillId="0" borderId="0" xfId="0" applyNumberFormat="1" applyFont="1"/>
    <xf numFmtId="165" fontId="10" fillId="3" borderId="0" xfId="0" applyNumberFormat="1" applyFont="1" applyFill="1" applyBorder="1" applyAlignment="1" applyProtection="1">
      <alignment horizontal="left"/>
      <protection locked="0"/>
    </xf>
    <xf numFmtId="165" fontId="10" fillId="3" borderId="0" xfId="0" applyNumberFormat="1" applyFont="1" applyFill="1" applyBorder="1" applyAlignment="1" applyProtection="1">
      <alignment horizontal="center"/>
      <protection locked="0"/>
    </xf>
    <xf numFmtId="0" fontId="0" fillId="0" borderId="0" xfId="0" applyFont="1" applyAlignment="1" applyProtection="1">
      <alignment vertical="center"/>
    </xf>
    <xf numFmtId="0" fontId="0" fillId="0" borderId="0" xfId="0" applyFont="1" applyProtection="1"/>
    <xf numFmtId="0" fontId="3" fillId="0" borderId="6" xfId="0" applyFont="1" applyBorder="1" applyProtection="1"/>
    <xf numFmtId="0" fontId="15" fillId="0" borderId="13" xfId="0" applyFont="1" applyBorder="1" applyProtection="1"/>
    <xf numFmtId="0" fontId="3" fillId="0" borderId="7" xfId="0" applyFont="1" applyBorder="1" applyProtection="1"/>
    <xf numFmtId="0" fontId="15" fillId="0" borderId="0" xfId="0" applyFont="1" applyBorder="1" applyProtection="1"/>
    <xf numFmtId="0" fontId="6" fillId="0" borderId="0" xfId="0" applyFont="1" applyBorder="1" applyAlignment="1" applyProtection="1"/>
    <xf numFmtId="0" fontId="12" fillId="0" borderId="7" xfId="0" applyFont="1" applyBorder="1" applyProtection="1"/>
    <xf numFmtId="0" fontId="16" fillId="0" borderId="0" xfId="0" applyFont="1" applyProtection="1"/>
    <xf numFmtId="0" fontId="16" fillId="0" borderId="8" xfId="0" applyFont="1" applyBorder="1" applyProtection="1"/>
    <xf numFmtId="14" fontId="16" fillId="0" borderId="0" xfId="0" applyNumberFormat="1" applyFont="1" applyProtection="1"/>
    <xf numFmtId="0" fontId="3" fillId="0" borderId="15" xfId="0" applyFont="1" applyBorder="1" applyProtection="1"/>
    <xf numFmtId="0" fontId="3" fillId="0" borderId="16" xfId="0" applyFont="1" applyBorder="1" applyProtection="1"/>
    <xf numFmtId="0" fontId="0" fillId="0" borderId="16" xfId="0" applyFont="1" applyBorder="1" applyProtection="1"/>
    <xf numFmtId="0" fontId="0" fillId="0" borderId="17" xfId="0" applyFont="1" applyBorder="1" applyProtection="1"/>
    <xf numFmtId="0" fontId="17" fillId="0" borderId="0" xfId="0" applyFont="1" applyProtection="1"/>
    <xf numFmtId="14" fontId="17" fillId="0" borderId="0" xfId="0" applyNumberFormat="1" applyFont="1" applyProtection="1"/>
    <xf numFmtId="0" fontId="18" fillId="0" borderId="10" xfId="0" applyFont="1" applyBorder="1" applyProtection="1"/>
    <xf numFmtId="0" fontId="15" fillId="0" borderId="10" xfId="0" applyFont="1" applyBorder="1" applyProtection="1"/>
    <xf numFmtId="0" fontId="15" fillId="0" borderId="10" xfId="0" applyFont="1" applyBorder="1" applyAlignment="1" applyProtection="1">
      <alignment horizontal="right"/>
    </xf>
    <xf numFmtId="0" fontId="15" fillId="0" borderId="0" xfId="0" applyFont="1" applyProtection="1"/>
    <xf numFmtId="0" fontId="15" fillId="0" borderId="12" xfId="0" applyFont="1" applyBorder="1" applyProtection="1"/>
    <xf numFmtId="0" fontId="19" fillId="0" borderId="0" xfId="0" applyFont="1" applyProtection="1"/>
    <xf numFmtId="0" fontId="19" fillId="0" borderId="0" xfId="0" applyFont="1" applyAlignment="1" applyProtection="1">
      <alignment horizontal="right"/>
    </xf>
    <xf numFmtId="4" fontId="19" fillId="0" borderId="22" xfId="0" applyNumberFormat="1" applyFont="1" applyBorder="1" applyProtection="1"/>
    <xf numFmtId="0" fontId="18" fillId="0" borderId="0" xfId="0" applyFont="1" applyProtection="1"/>
    <xf numFmtId="4" fontId="15" fillId="0" borderId="0" xfId="0" applyNumberFormat="1" applyFont="1" applyProtection="1"/>
    <xf numFmtId="0" fontId="15" fillId="0" borderId="18" xfId="0" applyFont="1" applyBorder="1" applyProtection="1"/>
    <xf numFmtId="0" fontId="15" fillId="0" borderId="18" xfId="0" applyFont="1" applyBorder="1" applyAlignment="1" applyProtection="1">
      <alignment horizontal="right"/>
    </xf>
    <xf numFmtId="0" fontId="15" fillId="0" borderId="18" xfId="0" applyFont="1" applyBorder="1" applyAlignment="1" applyProtection="1">
      <alignment horizontal="right" wrapText="1"/>
    </xf>
    <xf numFmtId="16" fontId="15" fillId="0" borderId="19" xfId="0" applyNumberFormat="1" applyFont="1" applyBorder="1" applyProtection="1"/>
    <xf numFmtId="164" fontId="15" fillId="0" borderId="19" xfId="0" applyNumberFormat="1" applyFont="1" applyBorder="1" applyProtection="1"/>
    <xf numFmtId="0" fontId="15" fillId="0" borderId="19" xfId="0" applyFont="1" applyBorder="1" applyProtection="1"/>
    <xf numFmtId="9" fontId="15" fillId="0" borderId="19" xfId="0" applyNumberFormat="1" applyFont="1" applyBorder="1" applyProtection="1"/>
    <xf numFmtId="0" fontId="15" fillId="0" borderId="19" xfId="0" applyNumberFormat="1" applyFont="1" applyBorder="1" applyProtection="1"/>
    <xf numFmtId="0" fontId="15" fillId="0" borderId="19" xfId="0" applyFont="1" applyBorder="1" applyAlignment="1" applyProtection="1">
      <alignment horizontal="right"/>
    </xf>
    <xf numFmtId="2" fontId="15" fillId="0" borderId="19" xfId="0" applyNumberFormat="1" applyFont="1" applyBorder="1" applyProtection="1"/>
    <xf numFmtId="2" fontId="15" fillId="0" borderId="18" xfId="0" applyNumberFormat="1" applyFont="1" applyBorder="1" applyProtection="1"/>
    <xf numFmtId="0" fontId="20" fillId="0" borderId="0" xfId="0" applyFont="1" applyBorder="1" applyProtection="1"/>
    <xf numFmtId="0" fontId="20" fillId="0" borderId="0" xfId="0" applyFont="1" applyBorder="1" applyAlignment="1" applyProtection="1">
      <alignment horizontal="right"/>
    </xf>
    <xf numFmtId="4" fontId="20" fillId="0" borderId="9" xfId="0" applyNumberFormat="1" applyFont="1" applyBorder="1" applyProtection="1"/>
    <xf numFmtId="0" fontId="2" fillId="0" borderId="0" xfId="0" applyFont="1" applyProtection="1"/>
    <xf numFmtId="0" fontId="15" fillId="0" borderId="11" xfId="0" applyFont="1" applyBorder="1" applyProtection="1"/>
    <xf numFmtId="0" fontId="15" fillId="0" borderId="0" xfId="0" applyFont="1" applyAlignment="1" applyProtection="1">
      <alignment horizontal="right"/>
    </xf>
    <xf numFmtId="4" fontId="21" fillId="0" borderId="21" xfId="0" applyNumberFormat="1" applyFont="1" applyBorder="1" applyProtection="1"/>
    <xf numFmtId="0" fontId="22" fillId="0" borderId="0" xfId="0" applyFont="1" applyProtection="1"/>
    <xf numFmtId="0" fontId="15" fillId="0" borderId="20" xfId="0" applyFont="1" applyBorder="1" applyProtection="1"/>
    <xf numFmtId="0" fontId="20" fillId="0" borderId="20" xfId="0" applyFont="1" applyBorder="1" applyProtection="1"/>
    <xf numFmtId="0" fontId="20" fillId="0" borderId="20" xfId="0" applyFont="1" applyBorder="1" applyAlignment="1" applyProtection="1">
      <alignment horizontal="right"/>
    </xf>
    <xf numFmtId="0" fontId="2" fillId="0" borderId="20" xfId="0" applyFont="1" applyBorder="1" applyProtection="1"/>
    <xf numFmtId="0" fontId="15" fillId="0" borderId="20" xfId="0" applyFont="1" applyBorder="1" applyAlignment="1" applyProtection="1">
      <alignment horizontal="right"/>
    </xf>
    <xf numFmtId="0" fontId="15" fillId="0" borderId="0" xfId="0" applyFont="1" applyAlignment="1" applyProtection="1">
      <alignment horizontal="left" wrapText="1"/>
    </xf>
    <xf numFmtId="0" fontId="0" fillId="0" borderId="0" xfId="0" applyFont="1" applyAlignment="1" applyProtection="1"/>
    <xf numFmtId="0" fontId="16" fillId="0" borderId="0" xfId="0" applyFont="1" applyAlignment="1" applyProtection="1"/>
    <xf numFmtId="0" fontId="16" fillId="0" borderId="0" xfId="0" applyFont="1" applyAlignment="1" applyProtection="1">
      <alignment horizontal="left"/>
    </xf>
    <xf numFmtId="0" fontId="16" fillId="0" borderId="9" xfId="0" applyFont="1" applyBorder="1" applyAlignment="1" applyProtection="1">
      <alignment horizontal="center" wrapText="1"/>
    </xf>
    <xf numFmtId="0" fontId="16" fillId="0" borderId="0" xfId="0" applyFont="1" applyAlignment="1" applyProtection="1">
      <alignment horizontal="center"/>
    </xf>
    <xf numFmtId="4" fontId="16" fillId="0" borderId="0" xfId="0" applyNumberFormat="1" applyFont="1" applyAlignment="1" applyProtection="1">
      <alignment horizontal="center"/>
    </xf>
    <xf numFmtId="0" fontId="15" fillId="0" borderId="0" xfId="0" applyFont="1" applyAlignment="1" applyProtection="1"/>
    <xf numFmtId="0" fontId="15" fillId="0" borderId="0" xfId="0" applyFont="1" applyBorder="1" applyAlignment="1" applyProtection="1"/>
    <xf numFmtId="0" fontId="15" fillId="0" borderId="0" xfId="0" applyFont="1" applyBorder="1" applyAlignment="1" applyProtection="1">
      <alignment horizontal="center"/>
    </xf>
    <xf numFmtId="0" fontId="15" fillId="0" borderId="0" xfId="0" applyFont="1" applyBorder="1" applyAlignment="1" applyProtection="1">
      <alignment horizontal="left"/>
    </xf>
    <xf numFmtId="0" fontId="15" fillId="0" borderId="1" xfId="0" applyFont="1" applyBorder="1" applyProtection="1"/>
    <xf numFmtId="0" fontId="0" fillId="0" borderId="1" xfId="0" applyFont="1" applyBorder="1" applyProtection="1"/>
    <xf numFmtId="0" fontId="16" fillId="0" borderId="9" xfId="0" applyFont="1" applyBorder="1" applyAlignment="1" applyProtection="1">
      <alignment horizontal="center" wrapText="1"/>
    </xf>
    <xf numFmtId="0" fontId="6" fillId="3" borderId="23" xfId="1" applyFont="1" applyFill="1" applyBorder="1" applyProtection="1">
      <protection locked="0"/>
    </xf>
    <xf numFmtId="0" fontId="16" fillId="0" borderId="9" xfId="0" applyFont="1" applyBorder="1" applyAlignment="1" applyProtection="1"/>
    <xf numFmtId="0" fontId="16" fillId="0" borderId="9" xfId="0" applyFont="1" applyBorder="1" applyAlignment="1" applyProtection="1">
      <alignment horizontal="left"/>
    </xf>
    <xf numFmtId="0" fontId="16" fillId="0" borderId="0" xfId="0" applyFont="1" applyBorder="1" applyAlignment="1" applyProtection="1">
      <alignment horizontal="left"/>
    </xf>
    <xf numFmtId="0" fontId="16" fillId="0" borderId="0" xfId="0" applyFont="1" applyBorder="1" applyAlignment="1" applyProtection="1"/>
    <xf numFmtId="0" fontId="16" fillId="0" borderId="0" xfId="0" applyFont="1" applyBorder="1" applyProtection="1"/>
    <xf numFmtId="0" fontId="16" fillId="0" borderId="0" xfId="0" applyFont="1" applyBorder="1" applyAlignment="1" applyProtection="1">
      <alignment horizontal="center"/>
    </xf>
    <xf numFmtId="0" fontId="16" fillId="0" borderId="9" xfId="0" applyFont="1" applyBorder="1" applyProtection="1"/>
    <xf numFmtId="0" fontId="16" fillId="0" borderId="9" xfId="0" applyFont="1" applyBorder="1" applyAlignment="1" applyProtection="1">
      <alignment horizontal="center"/>
    </xf>
    <xf numFmtId="0" fontId="6" fillId="3" borderId="0" xfId="0" applyFont="1" applyFill="1" applyBorder="1" applyProtection="1">
      <protection locked="0"/>
    </xf>
    <xf numFmtId="2" fontId="15" fillId="0" borderId="0" xfId="0" applyNumberFormat="1" applyFont="1" applyProtection="1"/>
    <xf numFmtId="0" fontId="16" fillId="0" borderId="0" xfId="0" applyFont="1" applyBorder="1" applyAlignment="1" applyProtection="1">
      <alignment horizontal="center" wrapText="1"/>
    </xf>
    <xf numFmtId="4" fontId="20" fillId="0" borderId="10" xfId="0" applyNumberFormat="1" applyFont="1" applyBorder="1" applyProtection="1"/>
    <xf numFmtId="0" fontId="15" fillId="0" borderId="24" xfId="0" applyFont="1" applyBorder="1" applyProtection="1"/>
    <xf numFmtId="0" fontId="20" fillId="0" borderId="24" xfId="0" applyFont="1" applyBorder="1" applyProtection="1"/>
    <xf numFmtId="0" fontId="20" fillId="0" borderId="24" xfId="0" applyFont="1" applyBorder="1" applyAlignment="1" applyProtection="1">
      <alignment horizontal="right"/>
    </xf>
    <xf numFmtId="0" fontId="21" fillId="0" borderId="0" xfId="0" applyFont="1" applyBorder="1" applyProtection="1"/>
    <xf numFmtId="0" fontId="21" fillId="0" borderId="0" xfId="0" applyFont="1" applyBorder="1" applyAlignment="1" applyProtection="1">
      <alignment horizontal="right"/>
    </xf>
    <xf numFmtId="0" fontId="0" fillId="7" borderId="0" xfId="0" applyFont="1" applyFill="1" applyAlignment="1" applyProtection="1">
      <alignment vertical="center"/>
    </xf>
    <xf numFmtId="0" fontId="16" fillId="0" borderId="7" xfId="0" applyFont="1" applyBorder="1" applyProtection="1"/>
    <xf numFmtId="0" fontId="11" fillId="0" borderId="0" xfId="0" applyFont="1" applyBorder="1" applyAlignment="1" applyProtection="1"/>
    <xf numFmtId="0" fontId="11" fillId="3" borderId="0" xfId="0" applyFont="1" applyFill="1" applyBorder="1" applyProtection="1">
      <protection locked="0"/>
    </xf>
    <xf numFmtId="0" fontId="2" fillId="7" borderId="0" xfId="0" applyFont="1" applyFill="1" applyAlignment="1" applyProtection="1">
      <alignment vertical="center"/>
    </xf>
    <xf numFmtId="0" fontId="0" fillId="2" borderId="0" xfId="0" applyFont="1" applyFill="1" applyAlignment="1" applyProtection="1">
      <alignment vertical="center"/>
    </xf>
    <xf numFmtId="0" fontId="6" fillId="0" borderId="0" xfId="1" applyFont="1" applyProtection="1"/>
    <xf numFmtId="14" fontId="6" fillId="0" borderId="0" xfId="1" applyNumberFormat="1" applyFont="1" applyProtection="1"/>
    <xf numFmtId="14" fontId="7" fillId="0" borderId="2" xfId="1" applyNumberFormat="1" applyFont="1" applyBorder="1" applyProtection="1"/>
    <xf numFmtId="0" fontId="7" fillId="0" borderId="3" xfId="1" applyFont="1" applyBorder="1" applyProtection="1"/>
    <xf numFmtId="0" fontId="6" fillId="0" borderId="0" xfId="1" applyFont="1" applyAlignment="1" applyProtection="1">
      <alignment wrapText="1"/>
    </xf>
    <xf numFmtId="0" fontId="6" fillId="0" borderId="25" xfId="1" applyFont="1" applyBorder="1" applyAlignment="1" applyProtection="1">
      <alignment wrapText="1"/>
    </xf>
    <xf numFmtId="0" fontId="6" fillId="0" borderId="9" xfId="1" applyFont="1" applyBorder="1" applyAlignment="1" applyProtection="1">
      <alignment wrapText="1"/>
    </xf>
    <xf numFmtId="164" fontId="15" fillId="0" borderId="18" xfId="0" applyNumberFormat="1" applyFont="1" applyBorder="1" applyProtection="1"/>
    <xf numFmtId="9" fontId="15" fillId="0" borderId="18" xfId="0" applyNumberFormat="1" applyFont="1" applyBorder="1" applyProtection="1"/>
    <xf numFmtId="0" fontId="15" fillId="0" borderId="18" xfId="0" applyNumberFormat="1" applyFont="1" applyBorder="1" applyProtection="1"/>
    <xf numFmtId="0" fontId="6" fillId="3" borderId="27" xfId="1" applyFont="1" applyFill="1" applyBorder="1" applyProtection="1">
      <protection locked="0"/>
    </xf>
    <xf numFmtId="0" fontId="6" fillId="3" borderId="26" xfId="1" applyFont="1" applyFill="1" applyBorder="1" applyProtection="1">
      <protection locked="0"/>
    </xf>
    <xf numFmtId="2" fontId="22" fillId="0" borderId="0" xfId="0" applyNumberFormat="1" applyFont="1"/>
    <xf numFmtId="0" fontId="17" fillId="0" borderId="0" xfId="0" applyFont="1" applyFill="1"/>
    <xf numFmtId="0" fontId="26" fillId="0" borderId="7" xfId="0" applyFont="1" applyBorder="1"/>
    <xf numFmtId="0" fontId="24" fillId="0" borderId="8" xfId="0" applyFont="1" applyBorder="1" applyProtection="1"/>
    <xf numFmtId="1" fontId="6" fillId="3" borderId="0" xfId="1" applyNumberFormat="1" applyFont="1" applyFill="1" applyProtection="1">
      <protection locked="0"/>
    </xf>
    <xf numFmtId="0" fontId="9" fillId="0" borderId="0" xfId="0" applyNumberFormat="1" applyFont="1" applyBorder="1" applyProtection="1"/>
    <xf numFmtId="0" fontId="27" fillId="0" borderId="0" xfId="1" applyFont="1" applyBorder="1" applyProtection="1"/>
    <xf numFmtId="0" fontId="18" fillId="0" borderId="13" xfId="0" applyFont="1" applyBorder="1" applyProtection="1"/>
    <xf numFmtId="14" fontId="15" fillId="0" borderId="0" xfId="0" applyNumberFormat="1" applyFont="1" applyBorder="1" applyProtection="1"/>
    <xf numFmtId="49" fontId="6" fillId="0" borderId="0" xfId="1" applyNumberFormat="1" applyFont="1" applyProtection="1"/>
    <xf numFmtId="1" fontId="15" fillId="0" borderId="0" xfId="0" applyNumberFormat="1" applyFont="1" applyBorder="1" applyProtection="1"/>
    <xf numFmtId="2" fontId="6" fillId="3" borderId="28" xfId="1" applyNumberFormat="1" applyFont="1" applyFill="1" applyBorder="1" applyProtection="1">
      <protection locked="0"/>
    </xf>
    <xf numFmtId="0" fontId="6" fillId="0" borderId="29" xfId="1" applyFont="1" applyBorder="1" applyAlignment="1" applyProtection="1">
      <alignment wrapText="1"/>
    </xf>
    <xf numFmtId="0" fontId="16" fillId="0" borderId="0" xfId="0" applyNumberFormat="1" applyFont="1" applyAlignment="1" applyProtection="1"/>
    <xf numFmtId="0" fontId="16" fillId="0" borderId="0" xfId="0" applyNumberFormat="1" applyFont="1" applyBorder="1" applyAlignment="1" applyProtection="1"/>
    <xf numFmtId="0" fontId="16" fillId="7" borderId="0" xfId="0" applyFont="1" applyFill="1" applyAlignment="1" applyProtection="1"/>
    <xf numFmtId="0" fontId="16" fillId="7" borderId="0" xfId="0" applyFont="1" applyFill="1" applyBorder="1" applyAlignment="1" applyProtection="1"/>
    <xf numFmtId="0" fontId="16" fillId="0" borderId="0" xfId="0" applyNumberFormat="1" applyFont="1" applyAlignment="1" applyProtection="1">
      <alignment horizontal="center"/>
    </xf>
    <xf numFmtId="0" fontId="35" fillId="0" borderId="0" xfId="3" applyFont="1"/>
    <xf numFmtId="0" fontId="1" fillId="0" borderId="0" xfId="3" applyAlignment="1">
      <alignment horizontal="center"/>
    </xf>
    <xf numFmtId="0" fontId="1" fillId="0" borderId="0" xfId="3"/>
    <xf numFmtId="0" fontId="36" fillId="0" borderId="0" xfId="3" applyFont="1"/>
    <xf numFmtId="0" fontId="36" fillId="0" borderId="30" xfId="3" applyFont="1" applyBorder="1" applyAlignment="1">
      <alignment horizontal="center" textRotation="90"/>
    </xf>
    <xf numFmtId="0" fontId="34" fillId="0" borderId="30" xfId="3" applyFont="1" applyBorder="1" applyAlignment="1">
      <alignment horizontal="center"/>
    </xf>
    <xf numFmtId="0" fontId="34" fillId="0" borderId="30" xfId="3" applyFont="1" applyBorder="1" applyAlignment="1">
      <alignment textRotation="90" wrapText="1"/>
    </xf>
    <xf numFmtId="0" fontId="34" fillId="0" borderId="30" xfId="3" applyFont="1" applyBorder="1" applyAlignment="1">
      <alignment textRotation="90"/>
    </xf>
    <xf numFmtId="0" fontId="34" fillId="0" borderId="30" xfId="3" applyFont="1" applyBorder="1" applyAlignment="1">
      <alignment wrapText="1"/>
    </xf>
    <xf numFmtId="0" fontId="34" fillId="0" borderId="30" xfId="3" applyFont="1" applyBorder="1"/>
    <xf numFmtId="0" fontId="37" fillId="7" borderId="30" xfId="3" applyFont="1" applyFill="1" applyBorder="1" applyAlignment="1" applyProtection="1">
      <alignment horizontal="center"/>
      <protection locked="0"/>
    </xf>
    <xf numFmtId="0" fontId="1" fillId="0" borderId="30" xfId="3" applyFont="1" applyBorder="1"/>
    <xf numFmtId="0" fontId="34" fillId="0" borderId="30" xfId="3" applyFont="1" applyFill="1" applyBorder="1"/>
    <xf numFmtId="0" fontId="34" fillId="0" borderId="0" xfId="3" applyFont="1" applyFill="1" applyBorder="1"/>
    <xf numFmtId="0" fontId="37" fillId="0" borderId="0" xfId="3" applyFont="1" applyAlignment="1">
      <alignment horizontal="left"/>
    </xf>
    <xf numFmtId="0" fontId="38" fillId="0" borderId="0" xfId="3" applyFont="1" applyAlignment="1">
      <alignment horizontal="left"/>
    </xf>
    <xf numFmtId="166" fontId="16" fillId="0" borderId="0" xfId="0" applyNumberFormat="1" applyFont="1" applyAlignment="1" applyProtection="1">
      <alignment horizontal="center"/>
    </xf>
    <xf numFmtId="0" fontId="1" fillId="0" borderId="35" xfId="3" applyBorder="1"/>
    <xf numFmtId="0" fontId="1" fillId="0" borderId="9" xfId="3" applyBorder="1"/>
    <xf numFmtId="0" fontId="1" fillId="0" borderId="36" xfId="3" applyBorder="1"/>
    <xf numFmtId="0" fontId="38" fillId="9" borderId="0" xfId="3" applyFont="1" applyFill="1" applyAlignment="1">
      <alignment horizontal="left"/>
    </xf>
    <xf numFmtId="0" fontId="36" fillId="9" borderId="0" xfId="3" applyFont="1" applyFill="1" applyAlignment="1">
      <alignment horizontal="right"/>
    </xf>
    <xf numFmtId="0" fontId="39" fillId="9" borderId="0" xfId="3" applyFont="1" applyFill="1" applyAlignment="1">
      <alignment horizontal="center"/>
    </xf>
    <xf numFmtId="0" fontId="39" fillId="9" borderId="0" xfId="3" applyFont="1" applyFill="1" applyAlignment="1">
      <alignment horizontal="right"/>
    </xf>
    <xf numFmtId="0" fontId="39" fillId="9" borderId="0" xfId="3" applyFont="1" applyFill="1"/>
    <xf numFmtId="0" fontId="1" fillId="9" borderId="0" xfId="3" applyFill="1" applyAlignment="1">
      <alignment horizontal="center"/>
    </xf>
    <xf numFmtId="14" fontId="17" fillId="0" borderId="0" xfId="0" applyNumberFormat="1" applyFont="1" applyBorder="1"/>
    <xf numFmtId="14" fontId="17" fillId="0" borderId="0" xfId="0" applyNumberFormat="1" applyFont="1" applyAlignment="1">
      <alignment horizontal="left"/>
    </xf>
    <xf numFmtId="2" fontId="0" fillId="0" borderId="0" xfId="0" applyNumberFormat="1"/>
    <xf numFmtId="4" fontId="0" fillId="0" borderId="0" xfId="0" applyNumberFormat="1"/>
    <xf numFmtId="2" fontId="6" fillId="0" borderId="0" xfId="1" applyNumberFormat="1" applyFont="1" applyFill="1" applyProtection="1">
      <protection locked="0"/>
    </xf>
    <xf numFmtId="2" fontId="6" fillId="3" borderId="25" xfId="1" applyNumberFormat="1" applyFont="1" applyFill="1" applyBorder="1" applyProtection="1">
      <protection locked="0"/>
    </xf>
    <xf numFmtId="2" fontId="2" fillId="0" borderId="0" xfId="0" applyNumberFormat="1" applyFont="1"/>
    <xf numFmtId="0" fontId="22" fillId="10" borderId="0" xfId="0" applyFont="1" applyFill="1"/>
    <xf numFmtId="0" fontId="22" fillId="10" borderId="0" xfId="0" applyFont="1" applyFill="1" applyAlignment="1">
      <alignment wrapText="1"/>
    </xf>
    <xf numFmtId="2" fontId="6" fillId="0" borderId="0" xfId="1" applyNumberFormat="1" applyFont="1" applyFill="1" applyProtection="1"/>
    <xf numFmtId="0" fontId="6" fillId="3" borderId="5" xfId="1" applyFont="1" applyFill="1" applyBorder="1" applyAlignment="1" applyProtection="1">
      <alignment vertical="center"/>
      <protection locked="0"/>
    </xf>
    <xf numFmtId="0" fontId="6" fillId="0" borderId="5" xfId="1" applyFont="1" applyFill="1" applyBorder="1" applyAlignment="1" applyProtection="1">
      <alignment vertical="center"/>
    </xf>
    <xf numFmtId="0" fontId="37" fillId="11" borderId="30" xfId="3" applyFont="1" applyFill="1" applyBorder="1" applyAlignment="1" applyProtection="1">
      <alignment horizontal="center"/>
      <protection locked="0"/>
    </xf>
    <xf numFmtId="0" fontId="38" fillId="11" borderId="0" xfId="3" applyFont="1" applyFill="1" applyAlignment="1">
      <alignment horizontal="left"/>
    </xf>
    <xf numFmtId="0" fontId="6" fillId="0" borderId="0" xfId="1" applyFont="1" applyAlignment="1" applyProtection="1">
      <alignment vertical="center" wrapText="1"/>
    </xf>
    <xf numFmtId="0" fontId="6" fillId="0" borderId="0" xfId="1" applyFont="1" applyAlignment="1" applyProtection="1">
      <alignment vertical="center"/>
    </xf>
    <xf numFmtId="0" fontId="6" fillId="0" borderId="25" xfId="1" applyFont="1" applyBorder="1" applyAlignment="1" applyProtection="1">
      <alignment vertical="center" wrapText="1"/>
    </xf>
    <xf numFmtId="0" fontId="37" fillId="0" borderId="30" xfId="3" applyFont="1" applyBorder="1" applyAlignment="1" applyProtection="1">
      <alignment horizontal="center"/>
      <protection locked="0"/>
    </xf>
    <xf numFmtId="0" fontId="37" fillId="0" borderId="31" xfId="3" applyFont="1" applyBorder="1" applyAlignment="1" applyProtection="1">
      <alignment horizontal="center"/>
      <protection locked="0"/>
    </xf>
    <xf numFmtId="0" fontId="11" fillId="0" borderId="0" xfId="0" applyNumberFormat="1" applyFont="1" applyFill="1" applyBorder="1" applyAlignment="1" applyProtection="1">
      <alignment horizontal="center"/>
    </xf>
    <xf numFmtId="0" fontId="16" fillId="0" borderId="0" xfId="0" applyNumberFormat="1" applyFont="1" applyAlignment="1" applyProtection="1">
      <alignment horizontal="center"/>
    </xf>
    <xf numFmtId="0" fontId="15" fillId="0" borderId="18" xfId="0" applyFont="1" applyBorder="1" applyAlignment="1" applyProtection="1">
      <alignment horizontal="center" wrapText="1"/>
    </xf>
    <xf numFmtId="0" fontId="23" fillId="7" borderId="0" xfId="0" applyFont="1" applyFill="1" applyAlignment="1" applyProtection="1">
      <alignment horizontal="center" vertical="center"/>
    </xf>
    <xf numFmtId="0" fontId="6" fillId="3" borderId="11" xfId="0" applyFont="1" applyFill="1" applyBorder="1" applyAlignment="1" applyProtection="1">
      <alignment horizontal="center"/>
      <protection locked="0"/>
    </xf>
    <xf numFmtId="0" fontId="16" fillId="0" borderId="9" xfId="0" applyFont="1" applyBorder="1" applyAlignment="1" applyProtection="1">
      <alignment horizontal="center" wrapText="1"/>
    </xf>
    <xf numFmtId="0" fontId="6" fillId="3" borderId="10" xfId="0" applyFont="1" applyFill="1" applyBorder="1" applyAlignment="1" applyProtection="1">
      <alignment horizontal="center"/>
      <protection locked="0"/>
    </xf>
    <xf numFmtId="0" fontId="11" fillId="0" borderId="0" xfId="0" applyNumberFormat="1" applyFont="1" applyFill="1" applyBorder="1" applyAlignment="1" applyProtection="1">
      <alignment horizontal="center"/>
      <protection locked="0"/>
    </xf>
    <xf numFmtId="1" fontId="11" fillId="0" borderId="0" xfId="0" applyNumberFormat="1" applyFont="1" applyFill="1" applyBorder="1" applyAlignment="1" applyProtection="1">
      <alignment horizontal="center"/>
      <protection locked="0"/>
    </xf>
    <xf numFmtId="0" fontId="1" fillId="8" borderId="1" xfId="3" applyFill="1" applyBorder="1" applyAlignment="1" applyProtection="1">
      <alignment horizontal="left"/>
      <protection locked="0"/>
    </xf>
    <xf numFmtId="0" fontId="36" fillId="9" borderId="32" xfId="3" applyFont="1" applyFill="1" applyBorder="1"/>
    <xf numFmtId="0" fontId="36" fillId="9" borderId="33" xfId="3" applyFont="1" applyFill="1" applyBorder="1"/>
    <xf numFmtId="0" fontId="36" fillId="9" borderId="34" xfId="3" applyFont="1" applyFill="1" applyBorder="1"/>
    <xf numFmtId="0" fontId="36" fillId="9" borderId="0" xfId="3" applyFont="1" applyFill="1" applyAlignment="1">
      <alignment horizontal="right"/>
    </xf>
    <xf numFmtId="0" fontId="34" fillId="0" borderId="37" xfId="3" applyFont="1" applyFill="1" applyBorder="1"/>
    <xf numFmtId="0" fontId="34" fillId="0" borderId="38" xfId="3" applyFont="1" applyFill="1" applyBorder="1"/>
    <xf numFmtId="0" fontId="34" fillId="0" borderId="39" xfId="3" applyFont="1" applyFill="1" applyBorder="1"/>
    <xf numFmtId="0" fontId="25" fillId="6" borderId="0" xfId="0" applyFont="1" applyFill="1" applyAlignment="1">
      <alignment horizontal="center"/>
    </xf>
    <xf numFmtId="17" fontId="9" fillId="3" borderId="0" xfId="0" applyNumberFormat="1" applyFont="1" applyFill="1" applyBorder="1" applyProtection="1">
      <protection locked="0"/>
    </xf>
    <xf numFmtId="0" fontId="6" fillId="0" borderId="0" xfId="1" applyFont="1"/>
    <xf numFmtId="165" fontId="11" fillId="3" borderId="0" xfId="0" applyNumberFormat="1" applyFont="1" applyFill="1" applyProtection="1">
      <protection locked="0"/>
    </xf>
    <xf numFmtId="165" fontId="6" fillId="0" borderId="0" xfId="0" applyNumberFormat="1" applyFont="1" applyProtection="1">
      <protection locked="0"/>
    </xf>
    <xf numFmtId="165" fontId="11" fillId="0" borderId="0" xfId="0" applyNumberFormat="1" applyFont="1" applyAlignment="1">
      <alignment horizontal="center"/>
    </xf>
    <xf numFmtId="165" fontId="6" fillId="3" borderId="0" xfId="0" applyNumberFormat="1" applyFont="1" applyFill="1" applyAlignment="1" applyProtection="1">
      <alignment horizontal="right"/>
      <protection locked="0"/>
    </xf>
    <xf numFmtId="1" fontId="6" fillId="0" borderId="0" xfId="0" applyNumberFormat="1" applyFont="1" applyAlignment="1" applyProtection="1">
      <alignment horizontal="left"/>
      <protection locked="0"/>
    </xf>
    <xf numFmtId="0" fontId="35" fillId="0" borderId="0" xfId="3" applyFont="1" applyAlignment="1">
      <alignment horizontal="left" vertical="top"/>
    </xf>
  </cellXfs>
  <cellStyles count="4">
    <cellStyle name="Britschgi" xfId="2" xr:uid="{00000000-0005-0000-0000-000000000000}"/>
    <cellStyle name="Standard" xfId="0" builtinId="0"/>
    <cellStyle name="Standard 2" xfId="1" xr:uid="{00000000-0005-0000-0000-000002000000}"/>
    <cellStyle name="Standard 3" xfId="3" xr:uid="{00000000-0005-0000-0000-000003000000}"/>
  </cellStyles>
  <dxfs count="0"/>
  <tableStyles count="0" defaultTableStyle="TableStyleMedium9" defaultPivotStyle="PivotStyleLight16"/>
  <colors>
    <mruColors>
      <color rgb="FFFFFF99"/>
      <color rgb="FFCCFFCC"/>
      <color rgb="FFEAF1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107674</xdr:colOff>
      <xdr:row>0</xdr:row>
      <xdr:rowOff>152400</xdr:rowOff>
    </xdr:from>
    <xdr:to>
      <xdr:col>3</xdr:col>
      <xdr:colOff>397566</xdr:colOff>
      <xdr:row>8</xdr:row>
      <xdr:rowOff>157370</xdr:rowOff>
    </xdr:to>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3876261" y="152400"/>
          <a:ext cx="2186609" cy="1611796"/>
        </a:xfrm>
        <a:prstGeom prst="rect">
          <a:avLst/>
        </a:prstGeom>
        <a:solidFill>
          <a:schemeClr val="lt1"/>
        </a:solidFill>
        <a:ln w="44450" cmpd="sng">
          <a:solidFill>
            <a:srgbClr val="FF0000">
              <a:alpha val="87000"/>
            </a:srgb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de-CH" sz="1400" b="1" i="0" u="none" strike="noStrike" baseline="0">
              <a:solidFill>
                <a:srgbClr val="000000"/>
              </a:solidFill>
              <a:latin typeface="Calibri"/>
            </a:rPr>
            <a:t>Bevor mit dem Programm gearbeitet wird, lesen Sie bitte die kurze Wegleitung zum Lohnformular durch. </a:t>
          </a:r>
        </a:p>
        <a:p>
          <a:pPr algn="l" rtl="0">
            <a:defRPr sz="1000"/>
          </a:pPr>
          <a:endParaRPr lang="de-CH" sz="1400" b="1" i="0" u="none" strike="noStrike" baseline="0">
            <a:solidFill>
              <a:srgbClr val="000000"/>
            </a:solidFill>
            <a:latin typeface="Calibri"/>
          </a:endParaRPr>
        </a:p>
        <a:p>
          <a:pPr algn="l" rtl="0">
            <a:defRPr sz="1000"/>
          </a:pPr>
          <a:endParaRPr lang="de-CH" sz="1400" b="1" i="0" u="sng" strike="noStrike" baseline="0">
            <a:solidFill>
              <a:srgbClr val="3333CC"/>
            </a:solidFill>
            <a:latin typeface="Calibri"/>
          </a:endParaRPr>
        </a:p>
        <a:p>
          <a:pPr algn="l" rtl="0">
            <a:defRPr sz="1000"/>
          </a:pPr>
          <a:endParaRPr lang="de-CH" sz="1400" b="1" i="0" u="sng" strike="noStrike" baseline="0">
            <a:solidFill>
              <a:srgbClr val="3333CC"/>
            </a:solidFill>
            <a:latin typeface="Calibri"/>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82"/>
  <sheetViews>
    <sheetView tabSelected="1" zoomScale="130" zoomScaleNormal="130" workbookViewId="0">
      <selection activeCell="B4" sqref="B4"/>
    </sheetView>
  </sheetViews>
  <sheetFormatPr baseColWidth="10" defaultRowHeight="12.75" x14ac:dyDescent="0.2"/>
  <cols>
    <col min="1" max="1" width="28.85546875" style="135" customWidth="1"/>
    <col min="2" max="2" width="27.7109375" style="135" customWidth="1"/>
    <col min="3" max="3" width="35.42578125" style="135" customWidth="1"/>
    <col min="4" max="4" width="12.28515625" style="135" customWidth="1"/>
    <col min="5" max="256" width="11.42578125" style="135"/>
    <col min="257" max="257" width="28.85546875" style="135" customWidth="1"/>
    <col min="258" max="258" width="20.85546875" style="135" customWidth="1"/>
    <col min="259" max="259" width="24.85546875" style="135" customWidth="1"/>
    <col min="260" max="512" width="11.42578125" style="135"/>
    <col min="513" max="513" width="28.85546875" style="135" customWidth="1"/>
    <col min="514" max="514" width="20.85546875" style="135" customWidth="1"/>
    <col min="515" max="515" width="24.85546875" style="135" customWidth="1"/>
    <col min="516" max="768" width="11.42578125" style="135"/>
    <col min="769" max="769" width="28.85546875" style="135" customWidth="1"/>
    <col min="770" max="770" width="20.85546875" style="135" customWidth="1"/>
    <col min="771" max="771" width="24.85546875" style="135" customWidth="1"/>
    <col min="772" max="1024" width="11.42578125" style="135"/>
    <col min="1025" max="1025" width="28.85546875" style="135" customWidth="1"/>
    <col min="1026" max="1026" width="20.85546875" style="135" customWidth="1"/>
    <col min="1027" max="1027" width="24.85546875" style="135" customWidth="1"/>
    <col min="1028" max="1280" width="11.42578125" style="135"/>
    <col min="1281" max="1281" width="28.85546875" style="135" customWidth="1"/>
    <col min="1282" max="1282" width="20.85546875" style="135" customWidth="1"/>
    <col min="1283" max="1283" width="24.85546875" style="135" customWidth="1"/>
    <col min="1284" max="1536" width="11.42578125" style="135"/>
    <col min="1537" max="1537" width="28.85546875" style="135" customWidth="1"/>
    <col min="1538" max="1538" width="20.85546875" style="135" customWidth="1"/>
    <col min="1539" max="1539" width="24.85546875" style="135" customWidth="1"/>
    <col min="1540" max="1792" width="11.42578125" style="135"/>
    <col min="1793" max="1793" width="28.85546875" style="135" customWidth="1"/>
    <col min="1794" max="1794" width="20.85546875" style="135" customWidth="1"/>
    <col min="1795" max="1795" width="24.85546875" style="135" customWidth="1"/>
    <col min="1796" max="2048" width="11.42578125" style="135"/>
    <col min="2049" max="2049" width="28.85546875" style="135" customWidth="1"/>
    <col min="2050" max="2050" width="20.85546875" style="135" customWidth="1"/>
    <col min="2051" max="2051" width="24.85546875" style="135" customWidth="1"/>
    <col min="2052" max="2304" width="11.42578125" style="135"/>
    <col min="2305" max="2305" width="28.85546875" style="135" customWidth="1"/>
    <col min="2306" max="2306" width="20.85546875" style="135" customWidth="1"/>
    <col min="2307" max="2307" width="24.85546875" style="135" customWidth="1"/>
    <col min="2308" max="2560" width="11.42578125" style="135"/>
    <col min="2561" max="2561" width="28.85546875" style="135" customWidth="1"/>
    <col min="2562" max="2562" width="20.85546875" style="135" customWidth="1"/>
    <col min="2563" max="2563" width="24.85546875" style="135" customWidth="1"/>
    <col min="2564" max="2816" width="11.42578125" style="135"/>
    <col min="2817" max="2817" width="28.85546875" style="135" customWidth="1"/>
    <col min="2818" max="2818" width="20.85546875" style="135" customWidth="1"/>
    <col min="2819" max="2819" width="24.85546875" style="135" customWidth="1"/>
    <col min="2820" max="3072" width="11.42578125" style="135"/>
    <col min="3073" max="3073" width="28.85546875" style="135" customWidth="1"/>
    <col min="3074" max="3074" width="20.85546875" style="135" customWidth="1"/>
    <col min="3075" max="3075" width="24.85546875" style="135" customWidth="1"/>
    <col min="3076" max="3328" width="11.42578125" style="135"/>
    <col min="3329" max="3329" width="28.85546875" style="135" customWidth="1"/>
    <col min="3330" max="3330" width="20.85546875" style="135" customWidth="1"/>
    <col min="3331" max="3331" width="24.85546875" style="135" customWidth="1"/>
    <col min="3332" max="3584" width="11.42578125" style="135"/>
    <col min="3585" max="3585" width="28.85546875" style="135" customWidth="1"/>
    <col min="3586" max="3586" width="20.85546875" style="135" customWidth="1"/>
    <col min="3587" max="3587" width="24.85546875" style="135" customWidth="1"/>
    <col min="3588" max="3840" width="11.42578125" style="135"/>
    <col min="3841" max="3841" width="28.85546875" style="135" customWidth="1"/>
    <col min="3842" max="3842" width="20.85546875" style="135" customWidth="1"/>
    <col min="3843" max="3843" width="24.85546875" style="135" customWidth="1"/>
    <col min="3844" max="4096" width="11.42578125" style="135"/>
    <col min="4097" max="4097" width="28.85546875" style="135" customWidth="1"/>
    <col min="4098" max="4098" width="20.85546875" style="135" customWidth="1"/>
    <col min="4099" max="4099" width="24.85546875" style="135" customWidth="1"/>
    <col min="4100" max="4352" width="11.42578125" style="135"/>
    <col min="4353" max="4353" width="28.85546875" style="135" customWidth="1"/>
    <col min="4354" max="4354" width="20.85546875" style="135" customWidth="1"/>
    <col min="4355" max="4355" width="24.85546875" style="135" customWidth="1"/>
    <col min="4356" max="4608" width="11.42578125" style="135"/>
    <col min="4609" max="4609" width="28.85546875" style="135" customWidth="1"/>
    <col min="4610" max="4610" width="20.85546875" style="135" customWidth="1"/>
    <col min="4611" max="4611" width="24.85546875" style="135" customWidth="1"/>
    <col min="4612" max="4864" width="11.42578125" style="135"/>
    <col min="4865" max="4865" width="28.85546875" style="135" customWidth="1"/>
    <col min="4866" max="4866" width="20.85546875" style="135" customWidth="1"/>
    <col min="4867" max="4867" width="24.85546875" style="135" customWidth="1"/>
    <col min="4868" max="5120" width="11.42578125" style="135"/>
    <col min="5121" max="5121" width="28.85546875" style="135" customWidth="1"/>
    <col min="5122" max="5122" width="20.85546875" style="135" customWidth="1"/>
    <col min="5123" max="5123" width="24.85546875" style="135" customWidth="1"/>
    <col min="5124" max="5376" width="11.42578125" style="135"/>
    <col min="5377" max="5377" width="28.85546875" style="135" customWidth="1"/>
    <col min="5378" max="5378" width="20.85546875" style="135" customWidth="1"/>
    <col min="5379" max="5379" width="24.85546875" style="135" customWidth="1"/>
    <col min="5380" max="5632" width="11.42578125" style="135"/>
    <col min="5633" max="5633" width="28.85546875" style="135" customWidth="1"/>
    <col min="5634" max="5634" width="20.85546875" style="135" customWidth="1"/>
    <col min="5635" max="5635" width="24.85546875" style="135" customWidth="1"/>
    <col min="5636" max="5888" width="11.42578125" style="135"/>
    <col min="5889" max="5889" width="28.85546875" style="135" customWidth="1"/>
    <col min="5890" max="5890" width="20.85546875" style="135" customWidth="1"/>
    <col min="5891" max="5891" width="24.85546875" style="135" customWidth="1"/>
    <col min="5892" max="6144" width="11.42578125" style="135"/>
    <col min="6145" max="6145" width="28.85546875" style="135" customWidth="1"/>
    <col min="6146" max="6146" width="20.85546875" style="135" customWidth="1"/>
    <col min="6147" max="6147" width="24.85546875" style="135" customWidth="1"/>
    <col min="6148" max="6400" width="11.42578125" style="135"/>
    <col min="6401" max="6401" width="28.85546875" style="135" customWidth="1"/>
    <col min="6402" max="6402" width="20.85546875" style="135" customWidth="1"/>
    <col min="6403" max="6403" width="24.85546875" style="135" customWidth="1"/>
    <col min="6404" max="6656" width="11.42578125" style="135"/>
    <col min="6657" max="6657" width="28.85546875" style="135" customWidth="1"/>
    <col min="6658" max="6658" width="20.85546875" style="135" customWidth="1"/>
    <col min="6659" max="6659" width="24.85546875" style="135" customWidth="1"/>
    <col min="6660" max="6912" width="11.42578125" style="135"/>
    <col min="6913" max="6913" width="28.85546875" style="135" customWidth="1"/>
    <col min="6914" max="6914" width="20.85546875" style="135" customWidth="1"/>
    <col min="6915" max="6915" width="24.85546875" style="135" customWidth="1"/>
    <col min="6916" max="7168" width="11.42578125" style="135"/>
    <col min="7169" max="7169" width="28.85546875" style="135" customWidth="1"/>
    <col min="7170" max="7170" width="20.85546875" style="135" customWidth="1"/>
    <col min="7171" max="7171" width="24.85546875" style="135" customWidth="1"/>
    <col min="7172" max="7424" width="11.42578125" style="135"/>
    <col min="7425" max="7425" width="28.85546875" style="135" customWidth="1"/>
    <col min="7426" max="7426" width="20.85546875" style="135" customWidth="1"/>
    <col min="7427" max="7427" width="24.85546875" style="135" customWidth="1"/>
    <col min="7428" max="7680" width="11.42578125" style="135"/>
    <col min="7681" max="7681" width="28.85546875" style="135" customWidth="1"/>
    <col min="7682" max="7682" width="20.85546875" style="135" customWidth="1"/>
    <col min="7683" max="7683" width="24.85546875" style="135" customWidth="1"/>
    <col min="7684" max="7936" width="11.42578125" style="135"/>
    <col min="7937" max="7937" width="28.85546875" style="135" customWidth="1"/>
    <col min="7938" max="7938" width="20.85546875" style="135" customWidth="1"/>
    <col min="7939" max="7939" width="24.85546875" style="135" customWidth="1"/>
    <col min="7940" max="8192" width="11.42578125" style="135"/>
    <col min="8193" max="8193" width="28.85546875" style="135" customWidth="1"/>
    <col min="8194" max="8194" width="20.85546875" style="135" customWidth="1"/>
    <col min="8195" max="8195" width="24.85546875" style="135" customWidth="1"/>
    <col min="8196" max="8448" width="11.42578125" style="135"/>
    <col min="8449" max="8449" width="28.85546875" style="135" customWidth="1"/>
    <col min="8450" max="8450" width="20.85546875" style="135" customWidth="1"/>
    <col min="8451" max="8451" width="24.85546875" style="135" customWidth="1"/>
    <col min="8452" max="8704" width="11.42578125" style="135"/>
    <col min="8705" max="8705" width="28.85546875" style="135" customWidth="1"/>
    <col min="8706" max="8706" width="20.85546875" style="135" customWidth="1"/>
    <col min="8707" max="8707" width="24.85546875" style="135" customWidth="1"/>
    <col min="8708" max="8960" width="11.42578125" style="135"/>
    <col min="8961" max="8961" width="28.85546875" style="135" customWidth="1"/>
    <col min="8962" max="8962" width="20.85546875" style="135" customWidth="1"/>
    <col min="8963" max="8963" width="24.85546875" style="135" customWidth="1"/>
    <col min="8964" max="9216" width="11.42578125" style="135"/>
    <col min="9217" max="9217" width="28.85546875" style="135" customWidth="1"/>
    <col min="9218" max="9218" width="20.85546875" style="135" customWidth="1"/>
    <col min="9219" max="9219" width="24.85546875" style="135" customWidth="1"/>
    <col min="9220" max="9472" width="11.42578125" style="135"/>
    <col min="9473" max="9473" width="28.85546875" style="135" customWidth="1"/>
    <col min="9474" max="9474" width="20.85546875" style="135" customWidth="1"/>
    <col min="9475" max="9475" width="24.85546875" style="135" customWidth="1"/>
    <col min="9476" max="9728" width="11.42578125" style="135"/>
    <col min="9729" max="9729" width="28.85546875" style="135" customWidth="1"/>
    <col min="9730" max="9730" width="20.85546875" style="135" customWidth="1"/>
    <col min="9731" max="9731" width="24.85546875" style="135" customWidth="1"/>
    <col min="9732" max="9984" width="11.42578125" style="135"/>
    <col min="9985" max="9985" width="28.85546875" style="135" customWidth="1"/>
    <col min="9986" max="9986" width="20.85546875" style="135" customWidth="1"/>
    <col min="9987" max="9987" width="24.85546875" style="135" customWidth="1"/>
    <col min="9988" max="10240" width="11.42578125" style="135"/>
    <col min="10241" max="10241" width="28.85546875" style="135" customWidth="1"/>
    <col min="10242" max="10242" width="20.85546875" style="135" customWidth="1"/>
    <col min="10243" max="10243" width="24.85546875" style="135" customWidth="1"/>
    <col min="10244" max="10496" width="11.42578125" style="135"/>
    <col min="10497" max="10497" width="28.85546875" style="135" customWidth="1"/>
    <col min="10498" max="10498" width="20.85546875" style="135" customWidth="1"/>
    <col min="10499" max="10499" width="24.85546875" style="135" customWidth="1"/>
    <col min="10500" max="10752" width="11.42578125" style="135"/>
    <col min="10753" max="10753" width="28.85546875" style="135" customWidth="1"/>
    <col min="10754" max="10754" width="20.85546875" style="135" customWidth="1"/>
    <col min="10755" max="10755" width="24.85546875" style="135" customWidth="1"/>
    <col min="10756" max="11008" width="11.42578125" style="135"/>
    <col min="11009" max="11009" width="28.85546875" style="135" customWidth="1"/>
    <col min="11010" max="11010" width="20.85546875" style="135" customWidth="1"/>
    <col min="11011" max="11011" width="24.85546875" style="135" customWidth="1"/>
    <col min="11012" max="11264" width="11.42578125" style="135"/>
    <col min="11265" max="11265" width="28.85546875" style="135" customWidth="1"/>
    <col min="11266" max="11266" width="20.85546875" style="135" customWidth="1"/>
    <col min="11267" max="11267" width="24.85546875" style="135" customWidth="1"/>
    <col min="11268" max="11520" width="11.42578125" style="135"/>
    <col min="11521" max="11521" width="28.85546875" style="135" customWidth="1"/>
    <col min="11522" max="11522" width="20.85546875" style="135" customWidth="1"/>
    <col min="11523" max="11523" width="24.85546875" style="135" customWidth="1"/>
    <col min="11524" max="11776" width="11.42578125" style="135"/>
    <col min="11777" max="11777" width="28.85546875" style="135" customWidth="1"/>
    <col min="11778" max="11778" width="20.85546875" style="135" customWidth="1"/>
    <col min="11779" max="11779" width="24.85546875" style="135" customWidth="1"/>
    <col min="11780" max="12032" width="11.42578125" style="135"/>
    <col min="12033" max="12033" width="28.85546875" style="135" customWidth="1"/>
    <col min="12034" max="12034" width="20.85546875" style="135" customWidth="1"/>
    <col min="12035" max="12035" width="24.85546875" style="135" customWidth="1"/>
    <col min="12036" max="12288" width="11.42578125" style="135"/>
    <col min="12289" max="12289" width="28.85546875" style="135" customWidth="1"/>
    <col min="12290" max="12290" width="20.85546875" style="135" customWidth="1"/>
    <col min="12291" max="12291" width="24.85546875" style="135" customWidth="1"/>
    <col min="12292" max="12544" width="11.42578125" style="135"/>
    <col min="12545" max="12545" width="28.85546875" style="135" customWidth="1"/>
    <col min="12546" max="12546" width="20.85546875" style="135" customWidth="1"/>
    <col min="12547" max="12547" width="24.85546875" style="135" customWidth="1"/>
    <col min="12548" max="12800" width="11.42578125" style="135"/>
    <col min="12801" max="12801" width="28.85546875" style="135" customWidth="1"/>
    <col min="12802" max="12802" width="20.85546875" style="135" customWidth="1"/>
    <col min="12803" max="12803" width="24.85546875" style="135" customWidth="1"/>
    <col min="12804" max="13056" width="11.42578125" style="135"/>
    <col min="13057" max="13057" width="28.85546875" style="135" customWidth="1"/>
    <col min="13058" max="13058" width="20.85546875" style="135" customWidth="1"/>
    <col min="13059" max="13059" width="24.85546875" style="135" customWidth="1"/>
    <col min="13060" max="13312" width="11.42578125" style="135"/>
    <col min="13313" max="13313" width="28.85546875" style="135" customWidth="1"/>
    <col min="13314" max="13314" width="20.85546875" style="135" customWidth="1"/>
    <col min="13315" max="13315" width="24.85546875" style="135" customWidth="1"/>
    <col min="13316" max="13568" width="11.42578125" style="135"/>
    <col min="13569" max="13569" width="28.85546875" style="135" customWidth="1"/>
    <col min="13570" max="13570" width="20.85546875" style="135" customWidth="1"/>
    <col min="13571" max="13571" width="24.85546875" style="135" customWidth="1"/>
    <col min="13572" max="13824" width="11.42578125" style="135"/>
    <col min="13825" max="13825" width="28.85546875" style="135" customWidth="1"/>
    <col min="13826" max="13826" width="20.85546875" style="135" customWidth="1"/>
    <col min="13827" max="13827" width="24.85546875" style="135" customWidth="1"/>
    <col min="13828" max="14080" width="11.42578125" style="135"/>
    <col min="14081" max="14081" width="28.85546875" style="135" customWidth="1"/>
    <col min="14082" max="14082" width="20.85546875" style="135" customWidth="1"/>
    <col min="14083" max="14083" width="24.85546875" style="135" customWidth="1"/>
    <col min="14084" max="14336" width="11.42578125" style="135"/>
    <col min="14337" max="14337" width="28.85546875" style="135" customWidth="1"/>
    <col min="14338" max="14338" width="20.85546875" style="135" customWidth="1"/>
    <col min="14339" max="14339" width="24.85546875" style="135" customWidth="1"/>
    <col min="14340" max="14592" width="11.42578125" style="135"/>
    <col min="14593" max="14593" width="28.85546875" style="135" customWidth="1"/>
    <col min="14594" max="14594" width="20.85546875" style="135" customWidth="1"/>
    <col min="14595" max="14595" width="24.85546875" style="135" customWidth="1"/>
    <col min="14596" max="14848" width="11.42578125" style="135"/>
    <col min="14849" max="14849" width="28.85546875" style="135" customWidth="1"/>
    <col min="14850" max="14850" width="20.85546875" style="135" customWidth="1"/>
    <col min="14851" max="14851" width="24.85546875" style="135" customWidth="1"/>
    <col min="14852" max="15104" width="11.42578125" style="135"/>
    <col min="15105" max="15105" width="28.85546875" style="135" customWidth="1"/>
    <col min="15106" max="15106" width="20.85546875" style="135" customWidth="1"/>
    <col min="15107" max="15107" width="24.85546875" style="135" customWidth="1"/>
    <col min="15108" max="15360" width="11.42578125" style="135"/>
    <col min="15361" max="15361" width="28.85546875" style="135" customWidth="1"/>
    <col min="15362" max="15362" width="20.85546875" style="135" customWidth="1"/>
    <col min="15363" max="15363" width="24.85546875" style="135" customWidth="1"/>
    <col min="15364" max="15616" width="11.42578125" style="135"/>
    <col min="15617" max="15617" width="28.85546875" style="135" customWidth="1"/>
    <col min="15618" max="15618" width="20.85546875" style="135" customWidth="1"/>
    <col min="15619" max="15619" width="24.85546875" style="135" customWidth="1"/>
    <col min="15620" max="15872" width="11.42578125" style="135"/>
    <col min="15873" max="15873" width="28.85546875" style="135" customWidth="1"/>
    <col min="15874" max="15874" width="20.85546875" style="135" customWidth="1"/>
    <col min="15875" max="15875" width="24.85546875" style="135" customWidth="1"/>
    <col min="15876" max="16128" width="11.42578125" style="135"/>
    <col min="16129" max="16129" width="28.85546875" style="135" customWidth="1"/>
    <col min="16130" max="16130" width="20.85546875" style="135" customWidth="1"/>
    <col min="16131" max="16131" width="24.85546875" style="135" customWidth="1"/>
    <col min="16132" max="16384" width="11.42578125" style="135"/>
  </cols>
  <sheetData>
    <row r="1" spans="1:2" ht="23.25" x14ac:dyDescent="0.35">
      <c r="A1" s="153" t="s">
        <v>9</v>
      </c>
    </row>
    <row r="3" spans="1:2" ht="18.75" x14ac:dyDescent="0.3">
      <c r="A3" s="1" t="s">
        <v>10</v>
      </c>
    </row>
    <row r="4" spans="1:2" x14ac:dyDescent="0.2">
      <c r="A4" s="135" t="s">
        <v>11</v>
      </c>
      <c r="B4" s="2" t="s">
        <v>173</v>
      </c>
    </row>
    <row r="5" spans="1:2" x14ac:dyDescent="0.2">
      <c r="A5" s="135" t="s">
        <v>12</v>
      </c>
      <c r="B5" s="2" t="s">
        <v>13</v>
      </c>
    </row>
    <row r="6" spans="1:2" x14ac:dyDescent="0.2">
      <c r="A6" s="135" t="s">
        <v>14</v>
      </c>
      <c r="B6" s="2" t="s">
        <v>15</v>
      </c>
    </row>
    <row r="8" spans="1:2" ht="18.75" x14ac:dyDescent="0.3">
      <c r="A8" s="1" t="s">
        <v>16</v>
      </c>
    </row>
    <row r="9" spans="1:2" x14ac:dyDescent="0.2">
      <c r="A9" s="135" t="s">
        <v>11</v>
      </c>
      <c r="B9" s="2" t="s">
        <v>17</v>
      </c>
    </row>
    <row r="10" spans="1:2" x14ac:dyDescent="0.2">
      <c r="A10" s="135" t="s">
        <v>12</v>
      </c>
      <c r="B10" s="2" t="s">
        <v>18</v>
      </c>
    </row>
    <row r="11" spans="1:2" x14ac:dyDescent="0.2">
      <c r="A11" s="135" t="s">
        <v>14</v>
      </c>
      <c r="B11" s="2" t="s">
        <v>172</v>
      </c>
    </row>
    <row r="12" spans="1:2" x14ac:dyDescent="0.2">
      <c r="A12" s="135" t="s">
        <v>19</v>
      </c>
      <c r="B12" s="2" t="s">
        <v>20</v>
      </c>
    </row>
    <row r="13" spans="1:2" x14ac:dyDescent="0.2">
      <c r="A13" s="135" t="s">
        <v>21</v>
      </c>
      <c r="B13" s="2" t="s">
        <v>82</v>
      </c>
    </row>
    <row r="14" spans="1:2" x14ac:dyDescent="0.2">
      <c r="A14" s="135" t="s">
        <v>22</v>
      </c>
      <c r="B14" s="2" t="s">
        <v>23</v>
      </c>
    </row>
    <row r="15" spans="1:2" x14ac:dyDescent="0.2">
      <c r="A15" s="135" t="s">
        <v>24</v>
      </c>
      <c r="B15" s="3">
        <v>40179</v>
      </c>
    </row>
    <row r="16" spans="1:2" x14ac:dyDescent="0.2">
      <c r="A16" s="135" t="s">
        <v>64</v>
      </c>
      <c r="B16" s="151" t="s">
        <v>107</v>
      </c>
    </row>
    <row r="17" spans="1:3" x14ac:dyDescent="0.2">
      <c r="A17" s="135" t="s">
        <v>65</v>
      </c>
      <c r="B17" s="3" t="s">
        <v>107</v>
      </c>
    </row>
    <row r="18" spans="1:3" x14ac:dyDescent="0.2">
      <c r="B18" s="136"/>
    </row>
    <row r="19" spans="1:3" x14ac:dyDescent="0.2">
      <c r="B19" s="136"/>
    </row>
    <row r="20" spans="1:3" s="229" customFormat="1" x14ac:dyDescent="0.2">
      <c r="A20" s="229" t="s">
        <v>73</v>
      </c>
      <c r="B20" s="2">
        <v>2025</v>
      </c>
      <c r="C20" s="2">
        <v>2026</v>
      </c>
    </row>
    <row r="21" spans="1:3" x14ac:dyDescent="0.2">
      <c r="B21" s="136"/>
    </row>
    <row r="22" spans="1:3" ht="13.5" thickBot="1" x14ac:dyDescent="0.25">
      <c r="B22" s="136"/>
    </row>
    <row r="23" spans="1:3" ht="18.75" x14ac:dyDescent="0.3">
      <c r="A23" s="1" t="s">
        <v>83</v>
      </c>
      <c r="B23" s="137" t="s">
        <v>25</v>
      </c>
      <c r="C23" s="138" t="s">
        <v>97</v>
      </c>
    </row>
    <row r="24" spans="1:3" x14ac:dyDescent="0.2">
      <c r="A24" s="135" t="s">
        <v>26</v>
      </c>
      <c r="B24" s="4">
        <v>10.6</v>
      </c>
      <c r="C24" s="111">
        <v>10.6</v>
      </c>
    </row>
    <row r="25" spans="1:3" x14ac:dyDescent="0.2">
      <c r="A25" s="135" t="s">
        <v>27</v>
      </c>
      <c r="B25" s="4">
        <v>2.2000000000000002</v>
      </c>
      <c r="C25" s="111">
        <v>2.2000000000000002</v>
      </c>
    </row>
    <row r="26" spans="1:3" x14ac:dyDescent="0.2">
      <c r="A26" s="135" t="s">
        <v>28</v>
      </c>
      <c r="B26" s="4">
        <v>0.95</v>
      </c>
      <c r="C26" s="111">
        <v>0.95</v>
      </c>
    </row>
    <row r="27" spans="1:3" x14ac:dyDescent="0.2">
      <c r="A27" s="135" t="s">
        <v>29</v>
      </c>
      <c r="B27" s="145">
        <v>1.681</v>
      </c>
      <c r="C27" s="146">
        <v>1.681</v>
      </c>
    </row>
    <row r="28" spans="1:3" ht="13.5" thickBot="1" x14ac:dyDescent="0.25">
      <c r="A28" s="135" t="s">
        <v>171</v>
      </c>
      <c r="B28" s="5"/>
      <c r="C28" s="5"/>
    </row>
    <row r="29" spans="1:3" ht="75.75" customHeight="1" thickBot="1" x14ac:dyDescent="0.25">
      <c r="A29" s="205" t="s">
        <v>30</v>
      </c>
      <c r="B29" s="201">
        <v>105.5</v>
      </c>
      <c r="C29" s="207" t="s">
        <v>180</v>
      </c>
    </row>
    <row r="30" spans="1:3" ht="135.75" customHeight="1" thickBot="1" x14ac:dyDescent="0.25">
      <c r="A30" s="206" t="s">
        <v>174</v>
      </c>
      <c r="B30" s="202">
        <v>8</v>
      </c>
      <c r="C30" s="140" t="s">
        <v>182</v>
      </c>
    </row>
    <row r="31" spans="1:3" ht="48.75" customHeight="1" thickBot="1" x14ac:dyDescent="0.25">
      <c r="A31" s="205" t="s">
        <v>176</v>
      </c>
      <c r="B31" s="202">
        <f>B29+B30</f>
        <v>113.5</v>
      </c>
      <c r="C31" s="207" t="s">
        <v>175</v>
      </c>
    </row>
    <row r="32" spans="1:3" ht="13.5" thickBot="1" x14ac:dyDescent="0.25">
      <c r="A32" s="139"/>
    </row>
    <row r="33" spans="1:3" ht="39" thickBot="1" x14ac:dyDescent="0.25">
      <c r="A33" s="139" t="s">
        <v>2</v>
      </c>
      <c r="B33" s="158">
        <v>990</v>
      </c>
      <c r="C33" s="159" t="s">
        <v>112</v>
      </c>
    </row>
    <row r="36" spans="1:3" ht="18.75" x14ac:dyDescent="0.3">
      <c r="A36" s="1" t="s">
        <v>53</v>
      </c>
    </row>
    <row r="37" spans="1:3" ht="25.5" x14ac:dyDescent="0.2">
      <c r="A37" s="135" t="s">
        <v>196</v>
      </c>
      <c r="C37" s="141" t="s">
        <v>181</v>
      </c>
    </row>
    <row r="38" spans="1:3" x14ac:dyDescent="0.2">
      <c r="A38" s="135" t="s">
        <v>168</v>
      </c>
      <c r="B38" s="135" t="s">
        <v>59</v>
      </c>
      <c r="C38" s="200">
        <v>240</v>
      </c>
    </row>
    <row r="39" spans="1:3" x14ac:dyDescent="0.2">
      <c r="A39" s="135" t="s">
        <v>168</v>
      </c>
      <c r="B39" s="135" t="s">
        <v>60</v>
      </c>
      <c r="C39" s="200">
        <v>230</v>
      </c>
    </row>
    <row r="40" spans="1:3" x14ac:dyDescent="0.2">
      <c r="A40" s="135" t="s">
        <v>61</v>
      </c>
      <c r="B40" s="135" t="s">
        <v>59</v>
      </c>
      <c r="C40" s="200">
        <v>374</v>
      </c>
    </row>
    <row r="41" spans="1:3" x14ac:dyDescent="0.2">
      <c r="A41" s="135" t="s">
        <v>61</v>
      </c>
      <c r="B41" s="135" t="s">
        <v>60</v>
      </c>
      <c r="C41" s="200">
        <v>364</v>
      </c>
    </row>
    <row r="42" spans="1:3" x14ac:dyDescent="0.2">
      <c r="A42" s="135" t="s">
        <v>62</v>
      </c>
      <c r="B42" s="135" t="s">
        <v>59</v>
      </c>
      <c r="C42" s="200">
        <v>347</v>
      </c>
    </row>
    <row r="43" spans="1:3" x14ac:dyDescent="0.2">
      <c r="A43" s="135" t="s">
        <v>62</v>
      </c>
      <c r="B43" s="135" t="s">
        <v>60</v>
      </c>
      <c r="C43" s="200">
        <v>337</v>
      </c>
    </row>
    <row r="44" spans="1:3" ht="13.5" thickBot="1" x14ac:dyDescent="0.25">
      <c r="C44" s="195"/>
    </row>
    <row r="45" spans="1:3" ht="18" customHeight="1" thickBot="1" x14ac:dyDescent="0.25">
      <c r="A45" s="135" t="s">
        <v>163</v>
      </c>
      <c r="C45" s="196"/>
    </row>
    <row r="48" spans="1:3" x14ac:dyDescent="0.2">
      <c r="A48" s="135" t="s">
        <v>31</v>
      </c>
    </row>
    <row r="49" spans="1:1" x14ac:dyDescent="0.2">
      <c r="A49" s="135" t="s">
        <v>32</v>
      </c>
    </row>
    <row r="50" spans="1:1" x14ac:dyDescent="0.2">
      <c r="A50" s="135" t="s">
        <v>35</v>
      </c>
    </row>
    <row r="52" spans="1:1" x14ac:dyDescent="0.2">
      <c r="A52" s="135" t="s">
        <v>33</v>
      </c>
    </row>
    <row r="53" spans="1:1" x14ac:dyDescent="0.2">
      <c r="A53" s="135" t="s">
        <v>183</v>
      </c>
    </row>
    <row r="54" spans="1:1" x14ac:dyDescent="0.2">
      <c r="A54" s="135" t="s">
        <v>159</v>
      </c>
    </row>
    <row r="55" spans="1:1" x14ac:dyDescent="0.2">
      <c r="A55" s="135" t="s">
        <v>158</v>
      </c>
    </row>
    <row r="56" spans="1:1" x14ac:dyDescent="0.2">
      <c r="A56" s="135" t="s">
        <v>169</v>
      </c>
    </row>
    <row r="57" spans="1:1" x14ac:dyDescent="0.2">
      <c r="A57" s="135" t="s">
        <v>170</v>
      </c>
    </row>
    <row r="59" spans="1:1" x14ac:dyDescent="0.2">
      <c r="A59" s="135" t="s">
        <v>84</v>
      </c>
    </row>
    <row r="60" spans="1:1" x14ac:dyDescent="0.2">
      <c r="A60" s="135" t="s">
        <v>34</v>
      </c>
    </row>
    <row r="62" spans="1:1" x14ac:dyDescent="0.2">
      <c r="A62" s="135" t="s">
        <v>63</v>
      </c>
    </row>
    <row r="71" spans="1:1" hidden="1" x14ac:dyDescent="0.2"/>
    <row r="72" spans="1:1" hidden="1" x14ac:dyDescent="0.2">
      <c r="A72" s="135" t="s">
        <v>107</v>
      </c>
    </row>
    <row r="73" spans="1:1" hidden="1" x14ac:dyDescent="0.2">
      <c r="A73" s="135" t="s">
        <v>104</v>
      </c>
    </row>
    <row r="74" spans="1:1" hidden="1" x14ac:dyDescent="0.2">
      <c r="A74" s="135" t="s">
        <v>105</v>
      </c>
    </row>
    <row r="75" spans="1:1" hidden="1" x14ac:dyDescent="0.2">
      <c r="A75" s="135" t="s">
        <v>106</v>
      </c>
    </row>
    <row r="76" spans="1:1" hidden="1" x14ac:dyDescent="0.2"/>
    <row r="77" spans="1:1" hidden="1" x14ac:dyDescent="0.2"/>
    <row r="78" spans="1:1" hidden="1" x14ac:dyDescent="0.2">
      <c r="A78" s="135" t="s">
        <v>107</v>
      </c>
    </row>
    <row r="79" spans="1:1" hidden="1" x14ac:dyDescent="0.2">
      <c r="A79" s="156" t="s">
        <v>109</v>
      </c>
    </row>
    <row r="80" spans="1:1" hidden="1" x14ac:dyDescent="0.2">
      <c r="A80" s="156" t="s">
        <v>110</v>
      </c>
    </row>
    <row r="81" spans="1:1" hidden="1" x14ac:dyDescent="0.2">
      <c r="A81" s="156" t="s">
        <v>111</v>
      </c>
    </row>
    <row r="82" spans="1:1" hidden="1" x14ac:dyDescent="0.2"/>
  </sheetData>
  <sheetProtection sheet="1" selectLockedCells="1"/>
  <dataValidations count="2">
    <dataValidation type="list" allowBlank="1" showInputMessage="1" showErrorMessage="1" sqref="B17" xr:uid="{00000000-0002-0000-0000-000000000000}">
      <formula1>$A$72:$A$75</formula1>
    </dataValidation>
    <dataValidation type="list" allowBlank="1" showInputMessage="1" showErrorMessage="1" sqref="B16" xr:uid="{00000000-0002-0000-0000-000001000000}">
      <formula1>$A$78:$A$81</formula1>
    </dataValidation>
  </dataValidations>
  <pageMargins left="0.70866141732283472" right="0.70866141732283472" top="0.78740157480314965" bottom="0.78740157480314965" header="0.31496062992125984" footer="0.31496062992125984"/>
  <pageSetup paperSize="9" scale="89" fitToHeight="2" orientation="portrait"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52"/>
  <sheetViews>
    <sheetView view="pageBreakPreview" topLeftCell="A2" zoomScale="160" zoomScaleNormal="100" zoomScaleSheetLayoutView="160" workbookViewId="0">
      <selection activeCell="L12" sqref="L12"/>
    </sheetView>
  </sheetViews>
  <sheetFormatPr baseColWidth="10" defaultRowHeight="15" x14ac:dyDescent="0.25"/>
  <cols>
    <col min="1" max="1" width="1.28515625" style="47" customWidth="1"/>
    <col min="2" max="2" width="27.28515625" style="47" customWidth="1"/>
    <col min="3" max="3" width="7.42578125" style="47" customWidth="1"/>
    <col min="4" max="4" width="7.5703125" style="47" customWidth="1"/>
    <col min="5" max="5" width="1.85546875" style="47" customWidth="1"/>
    <col min="6" max="6" width="8.140625" style="47" customWidth="1"/>
    <col min="7" max="7" width="0.85546875" style="47" customWidth="1"/>
    <col min="8" max="8" width="7.5703125" style="47" customWidth="1"/>
    <col min="9" max="9" width="1.85546875" style="47" customWidth="1"/>
    <col min="10" max="10" width="5.5703125" style="47" customWidth="1"/>
    <col min="11" max="11" width="7.28515625" style="47" customWidth="1"/>
    <col min="12" max="12" width="11.42578125" style="47" customWidth="1"/>
    <col min="13" max="13" width="0.42578125" style="47" customWidth="1"/>
    <col min="14" max="16384" width="11.42578125" style="47"/>
  </cols>
  <sheetData>
    <row r="1" spans="1:16" s="46" customFormat="1" ht="39" customHeight="1" x14ac:dyDescent="0.25">
      <c r="A1" s="213" t="s">
        <v>87</v>
      </c>
      <c r="B1" s="213"/>
      <c r="C1" s="213"/>
      <c r="D1" s="213"/>
      <c r="E1" s="213"/>
      <c r="F1" s="213"/>
      <c r="G1" s="213"/>
      <c r="H1" s="213"/>
      <c r="I1" s="213"/>
      <c r="J1" s="213"/>
      <c r="K1" s="213"/>
      <c r="L1" s="213"/>
      <c r="M1" s="129"/>
    </row>
    <row r="2" spans="1:16" ht="13.5" customHeight="1" thickBot="1" x14ac:dyDescent="0.3"/>
    <row r="3" spans="1:16" ht="16.5" x14ac:dyDescent="0.3">
      <c r="A3" s="48"/>
      <c r="B3" s="18" t="s">
        <v>38</v>
      </c>
      <c r="C3" s="17"/>
      <c r="D3" s="18" t="s">
        <v>39</v>
      </c>
      <c r="E3" s="18"/>
      <c r="F3" s="18"/>
      <c r="G3" s="18"/>
      <c r="H3" s="49"/>
      <c r="I3" s="154" t="s">
        <v>65</v>
      </c>
      <c r="J3" s="154"/>
      <c r="K3" s="154"/>
      <c r="L3" s="17"/>
      <c r="M3" s="15"/>
    </row>
    <row r="4" spans="1:16" ht="16.5" x14ac:dyDescent="0.3">
      <c r="A4" s="50"/>
      <c r="B4" s="19" t="str">
        <f>Stammdaten!B4</f>
        <v>Tester Beispiel</v>
      </c>
      <c r="C4" s="19"/>
      <c r="D4" s="19" t="str">
        <f>Stammdaten!B9</f>
        <v>Muster Hans</v>
      </c>
      <c r="F4" s="19"/>
      <c r="G4" s="19"/>
      <c r="H4" s="51"/>
      <c r="I4" s="155" t="str">
        <f>Stammdaten!B17</f>
        <v>bitte auswählen</v>
      </c>
      <c r="L4" s="19"/>
      <c r="M4" s="8"/>
    </row>
    <row r="5" spans="1:16" ht="16.5" x14ac:dyDescent="0.3">
      <c r="A5" s="50"/>
      <c r="B5" s="19" t="str">
        <f>Stammdaten!B5</f>
        <v>Teststrasse</v>
      </c>
      <c r="C5" s="19"/>
      <c r="D5" s="19" t="str">
        <f>Stammdaten!B10</f>
        <v>bei der Kirche</v>
      </c>
      <c r="F5" s="19"/>
      <c r="G5" s="19"/>
      <c r="H5" s="51"/>
      <c r="I5" s="157" t="str">
        <f>Stammdaten!$B$16</f>
        <v>bitte auswählen</v>
      </c>
      <c r="J5" s="51" t="s">
        <v>64</v>
      </c>
      <c r="K5" s="51"/>
      <c r="L5" s="19"/>
      <c r="M5" s="10"/>
    </row>
    <row r="6" spans="1:16" ht="16.5" x14ac:dyDescent="0.3">
      <c r="A6" s="50"/>
      <c r="B6" s="19" t="str">
        <f>Stammdaten!B6</f>
        <v>9999 Testingen</v>
      </c>
      <c r="C6" s="19"/>
      <c r="D6" s="19" t="str">
        <f>Stammdaten!B11</f>
        <v>7777 Musterlingen</v>
      </c>
      <c r="F6" s="19"/>
      <c r="G6" s="19"/>
      <c r="H6" s="51"/>
      <c r="I6" s="51"/>
      <c r="J6" s="155"/>
      <c r="K6" s="19"/>
      <c r="L6" s="19"/>
      <c r="M6" s="10"/>
    </row>
    <row r="7" spans="1:16" ht="17.25" customHeight="1" x14ac:dyDescent="0.25">
      <c r="A7" s="9"/>
      <c r="B7" s="6"/>
      <c r="C7" s="6"/>
      <c r="D7" s="6"/>
      <c r="E7" s="52"/>
      <c r="F7" s="52"/>
      <c r="G7" s="52"/>
      <c r="H7" s="52"/>
      <c r="I7" s="52"/>
      <c r="J7" s="52"/>
      <c r="K7" s="7"/>
      <c r="L7" s="6"/>
      <c r="M7" s="10"/>
    </row>
    <row r="8" spans="1:16" s="54" customFormat="1" ht="17.25" customHeight="1" x14ac:dyDescent="0.2">
      <c r="A8" s="130"/>
      <c r="B8" s="11" t="s">
        <v>40</v>
      </c>
      <c r="C8" s="132" t="str">
        <f>März!C8</f>
        <v>nein</v>
      </c>
      <c r="D8" s="11"/>
      <c r="E8" s="131" t="s">
        <v>41</v>
      </c>
      <c r="F8" s="131"/>
      <c r="G8" s="12"/>
      <c r="H8" s="131" t="str">
        <f>Stammdaten!B12</f>
        <v>958.69.454.333</v>
      </c>
      <c r="I8" s="131"/>
      <c r="J8" s="131"/>
      <c r="K8" s="11"/>
      <c r="L8" s="11"/>
      <c r="M8" s="13"/>
    </row>
    <row r="9" spans="1:16" s="54" customFormat="1" ht="17.25" customHeight="1" x14ac:dyDescent="0.2">
      <c r="A9" s="130"/>
      <c r="B9" s="11" t="s">
        <v>42</v>
      </c>
      <c r="C9" s="132" t="str">
        <f>März!C9</f>
        <v>ja</v>
      </c>
      <c r="D9" s="11"/>
      <c r="E9" s="131" t="s">
        <v>43</v>
      </c>
      <c r="F9" s="131"/>
      <c r="G9" s="14"/>
      <c r="H9" s="230" t="s">
        <v>116</v>
      </c>
      <c r="I9" s="231" t="s">
        <v>184</v>
      </c>
      <c r="J9" s="232"/>
      <c r="K9" s="233" t="s">
        <v>193</v>
      </c>
      <c r="L9" s="234">
        <f>Stammdaten!C20</f>
        <v>2026</v>
      </c>
      <c r="M9" s="55"/>
      <c r="P9" s="56"/>
    </row>
    <row r="10" spans="1:16" ht="7.5" customHeight="1" thickBot="1" x14ac:dyDescent="0.35">
      <c r="A10" s="57"/>
      <c r="B10" s="58"/>
      <c r="C10" s="59"/>
      <c r="D10" s="59"/>
      <c r="E10" s="59"/>
      <c r="F10" s="59"/>
      <c r="G10" s="59"/>
      <c r="H10" s="59"/>
      <c r="I10" s="59"/>
      <c r="J10" s="59"/>
      <c r="K10" s="59"/>
      <c r="L10" s="59"/>
      <c r="M10" s="60"/>
    </row>
    <row r="11" spans="1:16" s="61" customFormat="1" ht="15.75" x14ac:dyDescent="0.25">
      <c r="P11" s="62"/>
    </row>
    <row r="12" spans="1:16" x14ac:dyDescent="0.25">
      <c r="A12" s="63" t="s">
        <v>0</v>
      </c>
      <c r="B12" s="64"/>
      <c r="C12" s="64"/>
      <c r="D12" s="64"/>
      <c r="E12" s="64"/>
      <c r="F12" s="64"/>
      <c r="G12" s="64"/>
      <c r="H12" s="64"/>
      <c r="I12" s="64"/>
      <c r="J12" s="64"/>
      <c r="K12" s="65" t="s">
        <v>67</v>
      </c>
      <c r="L12" s="16"/>
      <c r="M12" s="66"/>
    </row>
    <row r="13" spans="1:16" x14ac:dyDescent="0.25">
      <c r="A13" s="64" t="s">
        <v>1</v>
      </c>
      <c r="B13" s="64"/>
      <c r="C13" s="214"/>
      <c r="D13" s="214"/>
      <c r="E13" s="214"/>
      <c r="F13" s="214"/>
      <c r="G13" s="214"/>
      <c r="H13" s="64"/>
      <c r="I13" s="64"/>
      <c r="J13" s="64"/>
      <c r="K13" s="65" t="s">
        <v>67</v>
      </c>
      <c r="L13" s="16"/>
      <c r="M13" s="66"/>
    </row>
    <row r="14" spans="1:16" x14ac:dyDescent="0.25">
      <c r="A14" s="67"/>
      <c r="B14" s="67"/>
      <c r="C14" s="214"/>
      <c r="D14" s="214"/>
      <c r="E14" s="214"/>
      <c r="F14" s="214"/>
      <c r="G14" s="214"/>
      <c r="H14" s="64"/>
      <c r="I14" s="64"/>
      <c r="J14" s="64"/>
      <c r="K14" s="65" t="s">
        <v>67</v>
      </c>
      <c r="L14" s="16"/>
      <c r="M14" s="66"/>
    </row>
    <row r="15" spans="1:16" x14ac:dyDescent="0.25">
      <c r="A15" s="66"/>
      <c r="B15" s="68" t="s">
        <v>46</v>
      </c>
      <c r="C15" s="68"/>
      <c r="D15" s="68"/>
      <c r="E15" s="68"/>
      <c r="F15" s="68"/>
      <c r="G15" s="68"/>
      <c r="H15" s="68"/>
      <c r="I15" s="68"/>
      <c r="J15" s="68"/>
      <c r="K15" s="69" t="s">
        <v>67</v>
      </c>
      <c r="L15" s="70">
        <f>SUM(L12:L14)</f>
        <v>0</v>
      </c>
      <c r="M15" s="66"/>
    </row>
    <row r="16" spans="1:16" x14ac:dyDescent="0.25">
      <c r="A16" s="71"/>
      <c r="B16" s="66"/>
      <c r="C16" s="66"/>
      <c r="D16" s="66"/>
      <c r="E16" s="66"/>
      <c r="F16" s="66"/>
      <c r="G16" s="66"/>
      <c r="H16" s="66"/>
      <c r="I16" s="66"/>
      <c r="J16" s="66"/>
      <c r="K16" s="66"/>
      <c r="L16" s="72"/>
      <c r="M16" s="66"/>
    </row>
    <row r="17" spans="1:13" x14ac:dyDescent="0.25">
      <c r="A17" s="71" t="s">
        <v>47</v>
      </c>
      <c r="B17" s="51"/>
      <c r="C17" s="51"/>
      <c r="D17" s="51"/>
      <c r="E17" s="51"/>
      <c r="F17" s="51"/>
      <c r="G17" s="51"/>
      <c r="H17" s="51"/>
      <c r="I17" s="51"/>
      <c r="J17" s="51"/>
      <c r="K17" s="51"/>
      <c r="L17" s="72"/>
      <c r="M17" s="66"/>
    </row>
    <row r="18" spans="1:13" x14ac:dyDescent="0.25">
      <c r="A18" s="66"/>
      <c r="B18" s="73"/>
      <c r="C18" s="73"/>
      <c r="D18" s="74" t="s">
        <v>48</v>
      </c>
      <c r="E18" s="73"/>
      <c r="F18" s="212" t="s">
        <v>68</v>
      </c>
      <c r="G18" s="212"/>
      <c r="H18" s="212"/>
      <c r="I18" s="212"/>
      <c r="J18" s="75"/>
      <c r="K18" s="73"/>
      <c r="L18" s="72"/>
      <c r="M18" s="66"/>
    </row>
    <row r="19" spans="1:13" x14ac:dyDescent="0.25">
      <c r="A19" s="66"/>
      <c r="B19" s="76" t="s">
        <v>37</v>
      </c>
      <c r="C19" s="76"/>
      <c r="D19" s="77">
        <f>Stammdaten!$C$24</f>
        <v>10.6</v>
      </c>
      <c r="E19" s="78" t="s">
        <v>3</v>
      </c>
      <c r="F19" s="79">
        <v>0.5</v>
      </c>
      <c r="G19" s="79"/>
      <c r="H19" s="80">
        <f>D19*F19</f>
        <v>5.3</v>
      </c>
      <c r="I19" s="78" t="s">
        <v>3</v>
      </c>
      <c r="J19" s="81" t="s">
        <v>67</v>
      </c>
      <c r="K19" s="121">
        <f>IF($C$9="nein",0,ROUND(($L$15*$H$19/100)*2,1)/2)</f>
        <v>0</v>
      </c>
      <c r="L19" s="72"/>
      <c r="M19" s="66"/>
    </row>
    <row r="20" spans="1:13" x14ac:dyDescent="0.25">
      <c r="A20" s="66"/>
      <c r="B20" s="78" t="s">
        <v>36</v>
      </c>
      <c r="C20" s="78"/>
      <c r="D20" s="77">
        <f>Stammdaten!$C$25</f>
        <v>2.2000000000000002</v>
      </c>
      <c r="E20" s="78" t="s">
        <v>3</v>
      </c>
      <c r="F20" s="79">
        <v>0.5</v>
      </c>
      <c r="G20" s="79"/>
      <c r="H20" s="80">
        <f>D20*F20</f>
        <v>1.1000000000000001</v>
      </c>
      <c r="I20" s="78" t="s">
        <v>3</v>
      </c>
      <c r="J20" s="81" t="s">
        <v>67</v>
      </c>
      <c r="K20" s="82">
        <f>IF($C$9="nein",0,ROUND(($L$15*H20/100)*2,1)/2)</f>
        <v>0</v>
      </c>
      <c r="L20" s="72"/>
      <c r="M20" s="66"/>
    </row>
    <row r="21" spans="1:13" x14ac:dyDescent="0.25">
      <c r="A21" s="66"/>
      <c r="B21" s="78" t="s">
        <v>4</v>
      </c>
      <c r="C21" s="78"/>
      <c r="D21" s="77">
        <f>Stammdaten!$C$27</f>
        <v>1.681</v>
      </c>
      <c r="E21" s="78" t="s">
        <v>3</v>
      </c>
      <c r="F21" s="79">
        <v>1</v>
      </c>
      <c r="G21" s="79"/>
      <c r="H21" s="80">
        <f>D21*F21</f>
        <v>1.681</v>
      </c>
      <c r="I21" s="78" t="s">
        <v>3</v>
      </c>
      <c r="J21" s="81" t="s">
        <v>67</v>
      </c>
      <c r="K21" s="82">
        <f>ROUND(($L$15*H21/100)*2,1)/2</f>
        <v>0</v>
      </c>
      <c r="L21" s="72"/>
      <c r="M21" s="66"/>
    </row>
    <row r="22" spans="1:13" x14ac:dyDescent="0.25">
      <c r="A22" s="66"/>
      <c r="B22" s="78" t="s">
        <v>5</v>
      </c>
      <c r="C22" s="78"/>
      <c r="D22" s="77">
        <f>Stammdaten!$C$26</f>
        <v>0.95</v>
      </c>
      <c r="E22" s="78" t="s">
        <v>3</v>
      </c>
      <c r="F22" s="79">
        <v>0.5</v>
      </c>
      <c r="G22" s="79"/>
      <c r="H22" s="80">
        <f>D22*F22</f>
        <v>0.47499999999999998</v>
      </c>
      <c r="I22" s="78" t="s">
        <v>3</v>
      </c>
      <c r="J22" s="81" t="s">
        <v>67</v>
      </c>
      <c r="K22" s="82">
        <f>ROUND(($L$15*H22/100)*2,1)/2</f>
        <v>0</v>
      </c>
      <c r="L22" s="72"/>
      <c r="M22" s="66"/>
    </row>
    <row r="23" spans="1:13" x14ac:dyDescent="0.25">
      <c r="A23" s="66"/>
      <c r="B23" s="73" t="s">
        <v>96</v>
      </c>
      <c r="C23" s="73"/>
      <c r="D23" s="142"/>
      <c r="E23" s="73"/>
      <c r="F23" s="143">
        <v>0.5</v>
      </c>
      <c r="G23" s="143"/>
      <c r="H23" s="144"/>
      <c r="I23" s="73"/>
      <c r="J23" s="74" t="s">
        <v>67</v>
      </c>
      <c r="K23" s="83">
        <f>IF(C8="ja",Stammdaten!C28,0)</f>
        <v>0</v>
      </c>
      <c r="L23" s="72"/>
      <c r="M23" s="66"/>
    </row>
    <row r="24" spans="1:13" x14ac:dyDescent="0.25">
      <c r="A24" s="66"/>
      <c r="B24" s="73" t="s">
        <v>2</v>
      </c>
      <c r="C24" s="73"/>
      <c r="D24" s="73"/>
      <c r="E24" s="73"/>
      <c r="F24" s="73"/>
      <c r="G24" s="73"/>
      <c r="H24" s="73"/>
      <c r="I24" s="73"/>
      <c r="J24" s="74" t="s">
        <v>67</v>
      </c>
      <c r="K24" s="83">
        <f>Stammdaten!B33</f>
        <v>990</v>
      </c>
      <c r="L24" s="72"/>
      <c r="M24" s="66"/>
    </row>
    <row r="25" spans="1:13" s="87" customFormat="1" x14ac:dyDescent="0.25">
      <c r="A25" s="84"/>
      <c r="B25" s="84" t="s">
        <v>49</v>
      </c>
      <c r="C25" s="84"/>
      <c r="D25" s="84"/>
      <c r="E25" s="84"/>
      <c r="F25" s="84"/>
      <c r="G25" s="84"/>
      <c r="H25" s="84"/>
      <c r="I25" s="84"/>
      <c r="J25" s="84"/>
      <c r="K25" s="85" t="s">
        <v>67</v>
      </c>
      <c r="L25" s="86">
        <f>ROUND(SUM(K19:K24),1)</f>
        <v>990</v>
      </c>
      <c r="M25" s="71"/>
    </row>
    <row r="26" spans="1:13" x14ac:dyDescent="0.25">
      <c r="A26" s="71" t="s">
        <v>51</v>
      </c>
      <c r="B26" s="66"/>
      <c r="C26" s="66"/>
      <c r="D26" s="66"/>
      <c r="E26" s="66"/>
      <c r="F26" s="66"/>
      <c r="G26" s="66"/>
      <c r="H26" s="66"/>
      <c r="I26" s="66"/>
      <c r="J26" s="66"/>
      <c r="K26" s="66"/>
      <c r="L26" s="72"/>
      <c r="M26" s="66"/>
    </row>
    <row r="27" spans="1:13" x14ac:dyDescent="0.25">
      <c r="A27" s="71"/>
      <c r="B27" s="64" t="s">
        <v>52</v>
      </c>
      <c r="C27" s="216"/>
      <c r="D27" s="216"/>
      <c r="E27" s="216"/>
      <c r="F27" s="216"/>
      <c r="G27" s="216"/>
      <c r="H27" s="64"/>
      <c r="I27" s="64"/>
      <c r="J27" s="64"/>
      <c r="K27" s="16"/>
      <c r="L27" s="72"/>
      <c r="M27" s="66"/>
    </row>
    <row r="28" spans="1:13" x14ac:dyDescent="0.25">
      <c r="A28" s="71"/>
      <c r="B28" s="88" t="s">
        <v>53</v>
      </c>
      <c r="C28" s="88" t="s">
        <v>81</v>
      </c>
      <c r="D28" s="88"/>
      <c r="E28" s="88"/>
      <c r="F28" s="88"/>
      <c r="G28" s="88"/>
      <c r="H28" s="88"/>
      <c r="I28" s="88"/>
      <c r="J28" s="64"/>
      <c r="K28" s="16">
        <f>März!K28</f>
        <v>0</v>
      </c>
      <c r="L28" s="72"/>
      <c r="M28" s="66"/>
    </row>
    <row r="29" spans="1:13" s="87" customFormat="1" x14ac:dyDescent="0.25">
      <c r="A29" s="84"/>
      <c r="B29" s="84" t="s">
        <v>54</v>
      </c>
      <c r="C29" s="84"/>
      <c r="D29" s="84"/>
      <c r="E29" s="84"/>
      <c r="F29" s="84"/>
      <c r="G29" s="84"/>
      <c r="H29" s="84"/>
      <c r="I29" s="84"/>
      <c r="J29" s="84"/>
      <c r="K29" s="85" t="s">
        <v>67</v>
      </c>
      <c r="L29" s="86">
        <f>SUM(K27:K28)</f>
        <v>0</v>
      </c>
      <c r="M29" s="71"/>
    </row>
    <row r="30" spans="1:13" ht="9" customHeight="1" x14ac:dyDescent="0.25">
      <c r="A30" s="66"/>
      <c r="B30" s="66"/>
      <c r="C30" s="66"/>
      <c r="D30" s="66"/>
      <c r="E30" s="66"/>
      <c r="F30" s="66"/>
      <c r="G30" s="66"/>
      <c r="H30" s="66"/>
      <c r="I30" s="66"/>
      <c r="J30" s="66"/>
      <c r="K30" s="89"/>
      <c r="L30" s="72"/>
      <c r="M30" s="66"/>
    </row>
    <row r="31" spans="1:13" s="91" customFormat="1" ht="16.5" thickBot="1" x14ac:dyDescent="0.3">
      <c r="A31" s="127" t="s">
        <v>55</v>
      </c>
      <c r="B31" s="127"/>
      <c r="C31" s="127"/>
      <c r="D31" s="127"/>
      <c r="E31" s="127"/>
      <c r="F31" s="127"/>
      <c r="G31" s="127"/>
      <c r="H31" s="127"/>
      <c r="I31" s="127"/>
      <c r="J31" s="127"/>
      <c r="K31" s="128" t="s">
        <v>67</v>
      </c>
      <c r="L31" s="90">
        <f>L15-L25+L29</f>
        <v>-990</v>
      </c>
    </row>
    <row r="32" spans="1:13" s="87" customFormat="1" ht="15.75" thickTop="1" x14ac:dyDescent="0.25">
      <c r="A32" s="84"/>
      <c r="B32" s="124" t="s">
        <v>56</v>
      </c>
      <c r="C32" s="124"/>
      <c r="D32" s="124"/>
      <c r="E32" s="124"/>
      <c r="F32" s="124"/>
      <c r="G32" s="124"/>
      <c r="H32" s="124"/>
      <c r="I32" s="125"/>
      <c r="J32" s="126" t="s">
        <v>67</v>
      </c>
      <c r="K32" s="16"/>
      <c r="M32" s="71"/>
    </row>
    <row r="33" spans="1:13" s="87" customFormat="1" x14ac:dyDescent="0.25">
      <c r="A33" s="84"/>
      <c r="B33" s="92" t="s">
        <v>57</v>
      </c>
      <c r="C33" s="92"/>
      <c r="D33" s="92"/>
      <c r="E33" s="92"/>
      <c r="F33" s="92"/>
      <c r="G33" s="92"/>
      <c r="H33" s="92"/>
      <c r="I33" s="93"/>
      <c r="J33" s="94" t="s">
        <v>67</v>
      </c>
      <c r="K33" s="16"/>
      <c r="M33" s="71"/>
    </row>
    <row r="34" spans="1:13" s="87" customFormat="1" x14ac:dyDescent="0.25">
      <c r="A34" s="84"/>
      <c r="B34" s="92" t="s">
        <v>58</v>
      </c>
      <c r="C34" s="92" t="str">
        <f>Stammdaten!B13 &amp;", " &amp;Stammdaten!B14</f>
        <v>Graub. Kantonalbank, CK 999.999.999</v>
      </c>
      <c r="D34" s="95"/>
      <c r="E34" s="92"/>
      <c r="F34" s="92"/>
      <c r="G34" s="92"/>
      <c r="H34" s="95"/>
      <c r="I34" s="96"/>
      <c r="J34" s="96"/>
      <c r="K34" s="94" t="s">
        <v>67</v>
      </c>
      <c r="L34" s="123">
        <f>L31-K32-K33</f>
        <v>-990</v>
      </c>
      <c r="M34" s="71"/>
    </row>
    <row r="35" spans="1:13" s="98" customFormat="1" ht="21.75" customHeight="1" x14ac:dyDescent="0.25">
      <c r="A35" s="97"/>
      <c r="B35" s="97"/>
      <c r="C35" s="97"/>
      <c r="D35" s="97"/>
      <c r="E35" s="97"/>
      <c r="F35" s="97"/>
      <c r="G35" s="97"/>
      <c r="H35" s="97"/>
      <c r="I35" s="97"/>
      <c r="J35" s="97"/>
      <c r="K35" s="97"/>
      <c r="L35" s="97"/>
      <c r="M35" s="97"/>
    </row>
    <row r="36" spans="1:13" s="98" customFormat="1" ht="17.25" customHeight="1" x14ac:dyDescent="0.25">
      <c r="A36" s="133" t="s">
        <v>89</v>
      </c>
      <c r="B36" s="129"/>
      <c r="C36" s="129"/>
      <c r="D36" s="129"/>
      <c r="E36" s="129"/>
      <c r="F36" s="129"/>
      <c r="G36" s="129"/>
      <c r="H36" s="129"/>
      <c r="I36" s="129"/>
      <c r="J36" s="129"/>
      <c r="K36" s="129"/>
      <c r="L36" s="129"/>
      <c r="M36" s="134"/>
    </row>
    <row r="37" spans="1:13" s="54" customFormat="1" ht="30" customHeight="1" x14ac:dyDescent="0.2">
      <c r="A37" s="112"/>
      <c r="B37" s="113"/>
      <c r="C37" s="113"/>
      <c r="D37" s="110"/>
      <c r="E37" s="113"/>
      <c r="F37" s="110" t="s">
        <v>69</v>
      </c>
      <c r="G37" s="110"/>
      <c r="H37" s="110" t="s">
        <v>70</v>
      </c>
      <c r="I37" s="110"/>
      <c r="J37" s="215" t="s">
        <v>71</v>
      </c>
      <c r="K37" s="215"/>
      <c r="L37" s="110" t="s">
        <v>6</v>
      </c>
      <c r="M37" s="99"/>
    </row>
    <row r="38" spans="1:13" s="54" customFormat="1" ht="3.75" customHeight="1" x14ac:dyDescent="0.2">
      <c r="A38" s="115"/>
      <c r="B38" s="114"/>
      <c r="C38" s="114"/>
      <c r="D38" s="122"/>
      <c r="E38" s="114"/>
      <c r="F38" s="122"/>
      <c r="G38" s="122"/>
      <c r="H38" s="122"/>
      <c r="I38" s="122"/>
      <c r="J38" s="122"/>
      <c r="K38" s="122"/>
      <c r="L38" s="122"/>
      <c r="M38" s="99"/>
    </row>
    <row r="39" spans="1:13" s="54" customFormat="1" ht="12" x14ac:dyDescent="0.2">
      <c r="A39" s="100" t="s">
        <v>85</v>
      </c>
      <c r="B39" s="99"/>
      <c r="C39" s="99"/>
      <c r="D39" s="99"/>
      <c r="F39" s="99">
        <f>Stammdaten!B31</f>
        <v>113.5</v>
      </c>
      <c r="G39" s="102"/>
      <c r="H39" s="160">
        <f>März!H39+März!J39</f>
        <v>0</v>
      </c>
      <c r="I39" s="102"/>
      <c r="J39" s="211">
        <f>SUM(Arbeitszeitkontrolle!AI15,Arbeitszeitkontrolle!AL15)</f>
        <v>0</v>
      </c>
      <c r="K39" s="211"/>
      <c r="L39" s="181">
        <f>F39-H39-J39</f>
        <v>113.5</v>
      </c>
      <c r="M39" s="99"/>
    </row>
    <row r="40" spans="1:13" s="54" customFormat="1" ht="6.75" customHeight="1" x14ac:dyDescent="0.2">
      <c r="A40" s="100"/>
      <c r="B40" s="99"/>
      <c r="C40" s="99"/>
      <c r="D40" s="99"/>
      <c r="F40" s="99"/>
      <c r="G40" s="102"/>
      <c r="H40" s="99"/>
      <c r="I40" s="102"/>
      <c r="J40" s="99"/>
      <c r="K40" s="102"/>
      <c r="L40" s="103"/>
      <c r="M40" s="99"/>
    </row>
    <row r="41" spans="1:13" s="54" customFormat="1" ht="12" x14ac:dyDescent="0.2">
      <c r="A41" s="100" t="s">
        <v>7</v>
      </c>
      <c r="B41" s="99"/>
      <c r="C41" s="99"/>
      <c r="D41" s="99"/>
      <c r="F41" s="162"/>
      <c r="G41" s="102"/>
      <c r="H41" s="160">
        <f>März!L41</f>
        <v>0</v>
      </c>
      <c r="I41" s="102"/>
      <c r="J41" s="218">
        <f>Arbeitszeitkontrolle!AM15</f>
        <v>0</v>
      </c>
      <c r="K41" s="218"/>
      <c r="L41" s="164">
        <f>H41+J41</f>
        <v>0</v>
      </c>
      <c r="M41" s="99"/>
    </row>
    <row r="42" spans="1:13" s="54" customFormat="1" ht="2.25" customHeight="1" x14ac:dyDescent="0.2">
      <c r="A42" s="100"/>
      <c r="B42" s="99"/>
      <c r="C42" s="99"/>
      <c r="D42" s="99"/>
      <c r="F42" s="99"/>
      <c r="G42" s="102"/>
      <c r="H42" s="160"/>
      <c r="I42" s="102"/>
      <c r="J42" s="99"/>
      <c r="K42" s="102"/>
      <c r="L42" s="103"/>
      <c r="M42" s="99"/>
    </row>
    <row r="43" spans="1:13" s="54" customFormat="1" ht="12" x14ac:dyDescent="0.2">
      <c r="A43" s="114" t="s">
        <v>86</v>
      </c>
      <c r="B43" s="115"/>
      <c r="C43" s="115"/>
      <c r="D43" s="115"/>
      <c r="E43" s="116"/>
      <c r="F43" s="163"/>
      <c r="G43" s="117"/>
      <c r="H43" s="160">
        <f>März!L43</f>
        <v>0</v>
      </c>
      <c r="I43" s="115"/>
      <c r="J43" s="217">
        <f>Arbeitszeitkontrolle!AN15</f>
        <v>0</v>
      </c>
      <c r="K43" s="217"/>
      <c r="L43" s="164">
        <f>H43+J43</f>
        <v>0</v>
      </c>
      <c r="M43" s="99"/>
    </row>
    <row r="44" spans="1:13" s="54" customFormat="1" ht="3.75" customHeight="1" x14ac:dyDescent="0.2">
      <c r="A44" s="113"/>
      <c r="B44" s="112"/>
      <c r="C44" s="112"/>
      <c r="D44" s="112"/>
      <c r="E44" s="118"/>
      <c r="F44" s="112"/>
      <c r="G44" s="119"/>
      <c r="H44" s="112"/>
      <c r="I44" s="112"/>
      <c r="J44" s="112"/>
      <c r="K44" s="112"/>
      <c r="L44" s="119"/>
      <c r="M44" s="99"/>
    </row>
    <row r="45" spans="1:13" ht="24.75" customHeight="1" x14ac:dyDescent="0.25">
      <c r="A45" s="107"/>
      <c r="B45" s="105"/>
      <c r="C45" s="105"/>
      <c r="D45" s="105"/>
      <c r="E45" s="106"/>
      <c r="F45" s="106"/>
      <c r="G45" s="106"/>
      <c r="H45" s="106"/>
      <c r="I45" s="106"/>
      <c r="J45" s="106"/>
      <c r="K45" s="106"/>
      <c r="L45" s="106"/>
      <c r="M45" s="104"/>
    </row>
    <row r="46" spans="1:13" x14ac:dyDescent="0.25">
      <c r="A46" s="66" t="s">
        <v>8</v>
      </c>
      <c r="B46" s="66"/>
      <c r="D46" s="66" t="s">
        <v>66</v>
      </c>
      <c r="E46" s="66"/>
      <c r="F46" s="66"/>
      <c r="G46" s="66"/>
      <c r="H46" s="66"/>
      <c r="J46" s="66" t="s">
        <v>50</v>
      </c>
      <c r="K46" s="66"/>
      <c r="L46" s="66"/>
      <c r="M46" s="66"/>
    </row>
    <row r="47" spans="1:13" ht="6" customHeight="1" x14ac:dyDescent="0.25">
      <c r="A47" s="66"/>
      <c r="B47" s="66"/>
      <c r="C47" s="66"/>
      <c r="D47" s="66"/>
      <c r="E47" s="66"/>
      <c r="F47" s="66"/>
      <c r="G47" s="66"/>
      <c r="H47" s="66"/>
      <c r="I47" s="66"/>
      <c r="J47" s="66"/>
      <c r="K47" s="66"/>
      <c r="L47" s="66"/>
      <c r="M47" s="66"/>
    </row>
    <row r="48" spans="1:13" ht="25.5" customHeight="1" x14ac:dyDescent="0.25">
      <c r="A48" s="108"/>
      <c r="B48" s="108"/>
      <c r="C48" s="51"/>
      <c r="D48" s="108"/>
      <c r="E48" s="108"/>
      <c r="F48" s="108"/>
      <c r="G48" s="108"/>
      <c r="H48" s="108"/>
      <c r="I48" s="51"/>
      <c r="J48" s="108"/>
      <c r="K48" s="108"/>
      <c r="L48" s="108"/>
      <c r="M48" s="108"/>
    </row>
    <row r="49" spans="1:13" ht="3.75" customHeight="1" x14ac:dyDescent="0.25">
      <c r="A49" s="66"/>
      <c r="B49" s="66"/>
      <c r="C49" s="66"/>
      <c r="D49" s="66"/>
      <c r="E49" s="66"/>
      <c r="F49" s="66"/>
      <c r="G49" s="66"/>
      <c r="H49" s="66"/>
      <c r="I49" s="66"/>
      <c r="J49" s="66"/>
      <c r="K49" s="66"/>
      <c r="L49" s="66"/>
      <c r="M49" s="66"/>
    </row>
    <row r="52" spans="1:13" x14ac:dyDescent="0.25">
      <c r="E52" s="109"/>
      <c r="F52" s="109"/>
      <c r="G52" s="109"/>
      <c r="H52" s="109"/>
      <c r="I52" s="109"/>
      <c r="J52" s="109"/>
      <c r="K52" s="109"/>
      <c r="L52" s="109"/>
      <c r="M52" s="109"/>
    </row>
  </sheetData>
  <sheetProtection sheet="1" objects="1" scenarios="1" selectLockedCells="1"/>
  <mergeCells count="9">
    <mergeCell ref="A1:L1"/>
    <mergeCell ref="C13:G13"/>
    <mergeCell ref="C14:G14"/>
    <mergeCell ref="F18:I18"/>
    <mergeCell ref="J37:K37"/>
    <mergeCell ref="J39:K39"/>
    <mergeCell ref="J41:K41"/>
    <mergeCell ref="J43:K43"/>
    <mergeCell ref="C27:G27"/>
  </mergeCells>
  <pageMargins left="0.70866141732283472" right="0.47244094488188981" top="0.9055118110236221" bottom="0.47244094488188981" header="0.31496062992125984" footer="0.31496062992125984"/>
  <pageSetup paperSize="9" orientation="portrait" horizontalDpi="4294967293"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52"/>
  <sheetViews>
    <sheetView view="pageBreakPreview" zoomScale="145" zoomScaleNormal="100" zoomScaleSheetLayoutView="145" workbookViewId="0">
      <selection activeCell="L12" sqref="L12"/>
    </sheetView>
  </sheetViews>
  <sheetFormatPr baseColWidth="10" defaultRowHeight="15" x14ac:dyDescent="0.25"/>
  <cols>
    <col min="1" max="1" width="1.28515625" style="47" customWidth="1"/>
    <col min="2" max="2" width="27.28515625" style="47" customWidth="1"/>
    <col min="3" max="3" width="7.42578125" style="47" customWidth="1"/>
    <col min="4" max="4" width="7.5703125" style="47" customWidth="1"/>
    <col min="5" max="5" width="1.85546875" style="47" customWidth="1"/>
    <col min="6" max="6" width="8.140625" style="47" customWidth="1"/>
    <col min="7" max="7" width="0.85546875" style="47" customWidth="1"/>
    <col min="8" max="8" width="7.5703125" style="47" customWidth="1"/>
    <col min="9" max="9" width="1.85546875" style="47" customWidth="1"/>
    <col min="10" max="10" width="5.5703125" style="47" customWidth="1"/>
    <col min="11" max="11" width="7.28515625" style="47" customWidth="1"/>
    <col min="12" max="12" width="11.42578125" style="47" customWidth="1"/>
    <col min="13" max="13" width="0.42578125" style="47" customWidth="1"/>
    <col min="14" max="16384" width="11.42578125" style="47"/>
  </cols>
  <sheetData>
    <row r="1" spans="1:16" s="46" customFormat="1" ht="39" customHeight="1" x14ac:dyDescent="0.25">
      <c r="A1" s="213" t="s">
        <v>87</v>
      </c>
      <c r="B1" s="213"/>
      <c r="C1" s="213"/>
      <c r="D1" s="213"/>
      <c r="E1" s="213"/>
      <c r="F1" s="213"/>
      <c r="G1" s="213"/>
      <c r="H1" s="213"/>
      <c r="I1" s="213"/>
      <c r="J1" s="213"/>
      <c r="K1" s="213"/>
      <c r="L1" s="213"/>
      <c r="M1" s="129"/>
    </row>
    <row r="2" spans="1:16" ht="13.5" customHeight="1" thickBot="1" x14ac:dyDescent="0.3"/>
    <row r="3" spans="1:16" ht="16.5" x14ac:dyDescent="0.3">
      <c r="A3" s="48"/>
      <c r="B3" s="18" t="s">
        <v>38</v>
      </c>
      <c r="C3" s="17"/>
      <c r="D3" s="18" t="s">
        <v>39</v>
      </c>
      <c r="E3" s="18"/>
      <c r="F3" s="18"/>
      <c r="G3" s="18"/>
      <c r="H3" s="49"/>
      <c r="I3" s="154" t="s">
        <v>65</v>
      </c>
      <c r="J3" s="154"/>
      <c r="K3" s="154"/>
      <c r="L3" s="17"/>
      <c r="M3" s="15"/>
    </row>
    <row r="4" spans="1:16" ht="16.5" x14ac:dyDescent="0.3">
      <c r="A4" s="50"/>
      <c r="B4" s="19" t="str">
        <f>Stammdaten!B4</f>
        <v>Tester Beispiel</v>
      </c>
      <c r="C4" s="19"/>
      <c r="D4" s="19" t="str">
        <f>Stammdaten!B9</f>
        <v>Muster Hans</v>
      </c>
      <c r="F4" s="19"/>
      <c r="G4" s="19"/>
      <c r="H4" s="51"/>
      <c r="I4" s="155" t="str">
        <f>Stammdaten!B17</f>
        <v>bitte auswählen</v>
      </c>
      <c r="L4" s="19"/>
      <c r="M4" s="8"/>
    </row>
    <row r="5" spans="1:16" ht="16.5" x14ac:dyDescent="0.3">
      <c r="A5" s="50"/>
      <c r="B5" s="19" t="str">
        <f>Stammdaten!B5</f>
        <v>Teststrasse</v>
      </c>
      <c r="C5" s="19"/>
      <c r="D5" s="19" t="str">
        <f>Stammdaten!B10</f>
        <v>bei der Kirche</v>
      </c>
      <c r="F5" s="19"/>
      <c r="G5" s="19"/>
      <c r="H5" s="51"/>
      <c r="I5" s="157" t="str">
        <f>Stammdaten!$B$16</f>
        <v>bitte auswählen</v>
      </c>
      <c r="J5" s="51" t="s">
        <v>64</v>
      </c>
      <c r="K5" s="51"/>
      <c r="L5" s="19"/>
      <c r="M5" s="10"/>
    </row>
    <row r="6" spans="1:16" ht="16.5" x14ac:dyDescent="0.3">
      <c r="A6" s="50"/>
      <c r="B6" s="19" t="str">
        <f>Stammdaten!B6</f>
        <v>9999 Testingen</v>
      </c>
      <c r="C6" s="19"/>
      <c r="D6" s="19" t="str">
        <f>Stammdaten!B11</f>
        <v>7777 Musterlingen</v>
      </c>
      <c r="F6" s="19"/>
      <c r="G6" s="19"/>
      <c r="H6" s="51"/>
      <c r="I6" s="51"/>
      <c r="J6" s="155"/>
      <c r="K6" s="19"/>
      <c r="L6" s="19"/>
      <c r="M6" s="10"/>
    </row>
    <row r="7" spans="1:16" ht="17.25" customHeight="1" x14ac:dyDescent="0.25">
      <c r="A7" s="9"/>
      <c r="B7" s="6"/>
      <c r="C7" s="6"/>
      <c r="D7" s="6"/>
      <c r="E7" s="52"/>
      <c r="F7" s="52"/>
      <c r="G7" s="52"/>
      <c r="H7" s="52"/>
      <c r="I7" s="52"/>
      <c r="J7" s="52"/>
      <c r="K7" s="7"/>
      <c r="L7" s="6"/>
      <c r="M7" s="10"/>
    </row>
    <row r="8" spans="1:16" s="54" customFormat="1" ht="17.25" customHeight="1" x14ac:dyDescent="0.2">
      <c r="A8" s="130"/>
      <c r="B8" s="11" t="s">
        <v>40</v>
      </c>
      <c r="C8" s="132" t="str">
        <f>April!C8</f>
        <v>nein</v>
      </c>
      <c r="D8" s="11"/>
      <c r="E8" s="131" t="s">
        <v>41</v>
      </c>
      <c r="F8" s="131"/>
      <c r="G8" s="12"/>
      <c r="H8" s="131" t="str">
        <f>Stammdaten!B12</f>
        <v>958.69.454.333</v>
      </c>
      <c r="I8" s="131"/>
      <c r="J8" s="131"/>
      <c r="K8" s="11"/>
      <c r="L8" s="11"/>
      <c r="M8" s="13"/>
    </row>
    <row r="9" spans="1:16" s="54" customFormat="1" ht="17.25" customHeight="1" x14ac:dyDescent="0.2">
      <c r="A9" s="130"/>
      <c r="B9" s="11" t="s">
        <v>42</v>
      </c>
      <c r="C9" s="132" t="str">
        <f>April!C9</f>
        <v>ja</v>
      </c>
      <c r="D9" s="11"/>
      <c r="E9" s="131" t="s">
        <v>43</v>
      </c>
      <c r="F9" s="131"/>
      <c r="G9" s="14"/>
      <c r="H9" s="230" t="s">
        <v>115</v>
      </c>
      <c r="I9" s="231" t="s">
        <v>184</v>
      </c>
      <c r="J9" s="232"/>
      <c r="K9" s="233" t="s">
        <v>194</v>
      </c>
      <c r="L9" s="234">
        <f>Stammdaten!C20</f>
        <v>2026</v>
      </c>
      <c r="M9" s="55"/>
      <c r="P9" s="56"/>
    </row>
    <row r="10" spans="1:16" ht="7.5" customHeight="1" thickBot="1" x14ac:dyDescent="0.35">
      <c r="A10" s="57"/>
      <c r="B10" s="58"/>
      <c r="C10" s="59"/>
      <c r="D10" s="59"/>
      <c r="E10" s="59"/>
      <c r="F10" s="59"/>
      <c r="G10" s="59"/>
      <c r="H10" s="59"/>
      <c r="I10" s="59"/>
      <c r="J10" s="59"/>
      <c r="K10" s="59"/>
      <c r="L10" s="59"/>
      <c r="M10" s="60"/>
    </row>
    <row r="11" spans="1:16" s="61" customFormat="1" ht="15.75" x14ac:dyDescent="0.25">
      <c r="P11" s="62"/>
    </row>
    <row r="12" spans="1:16" x14ac:dyDescent="0.25">
      <c r="A12" s="63" t="s">
        <v>0</v>
      </c>
      <c r="B12" s="64"/>
      <c r="C12" s="64"/>
      <c r="D12" s="64"/>
      <c r="E12" s="64"/>
      <c r="F12" s="64"/>
      <c r="G12" s="64"/>
      <c r="H12" s="64"/>
      <c r="I12" s="64"/>
      <c r="J12" s="64"/>
      <c r="K12" s="65" t="s">
        <v>67</v>
      </c>
      <c r="L12" s="16"/>
      <c r="M12" s="66"/>
    </row>
    <row r="13" spans="1:16" x14ac:dyDescent="0.25">
      <c r="A13" s="64" t="s">
        <v>1</v>
      </c>
      <c r="B13" s="64"/>
      <c r="C13" s="214"/>
      <c r="D13" s="214"/>
      <c r="E13" s="214"/>
      <c r="F13" s="214"/>
      <c r="G13" s="214"/>
      <c r="H13" s="64"/>
      <c r="I13" s="64"/>
      <c r="J13" s="64"/>
      <c r="K13" s="65" t="s">
        <v>67</v>
      </c>
      <c r="L13" s="16"/>
      <c r="M13" s="66"/>
    </row>
    <row r="14" spans="1:16" x14ac:dyDescent="0.25">
      <c r="A14" s="67"/>
      <c r="B14" s="67"/>
      <c r="C14" s="214"/>
      <c r="D14" s="214"/>
      <c r="E14" s="214"/>
      <c r="F14" s="214"/>
      <c r="G14" s="214"/>
      <c r="H14" s="64"/>
      <c r="I14" s="64"/>
      <c r="J14" s="64"/>
      <c r="K14" s="65" t="s">
        <v>67</v>
      </c>
      <c r="L14" s="16"/>
      <c r="M14" s="66"/>
    </row>
    <row r="15" spans="1:16" x14ac:dyDescent="0.25">
      <c r="A15" s="66"/>
      <c r="B15" s="68" t="s">
        <v>46</v>
      </c>
      <c r="C15" s="68"/>
      <c r="D15" s="68"/>
      <c r="E15" s="68"/>
      <c r="F15" s="68"/>
      <c r="G15" s="68"/>
      <c r="H15" s="68"/>
      <c r="I15" s="68"/>
      <c r="J15" s="68"/>
      <c r="K15" s="69" t="s">
        <v>67</v>
      </c>
      <c r="L15" s="70">
        <f>SUM(L12:L14)</f>
        <v>0</v>
      </c>
      <c r="M15" s="66"/>
    </row>
    <row r="16" spans="1:16" x14ac:dyDescent="0.25">
      <c r="A16" s="71"/>
      <c r="B16" s="66"/>
      <c r="C16" s="66"/>
      <c r="D16" s="66"/>
      <c r="E16" s="66"/>
      <c r="F16" s="66"/>
      <c r="G16" s="66"/>
      <c r="H16" s="66"/>
      <c r="I16" s="66"/>
      <c r="J16" s="66"/>
      <c r="K16" s="66"/>
      <c r="L16" s="72"/>
      <c r="M16" s="66"/>
    </row>
    <row r="17" spans="1:13" x14ac:dyDescent="0.25">
      <c r="A17" s="71" t="s">
        <v>47</v>
      </c>
      <c r="B17" s="51"/>
      <c r="C17" s="51"/>
      <c r="D17" s="51"/>
      <c r="E17" s="51"/>
      <c r="F17" s="51"/>
      <c r="G17" s="51"/>
      <c r="H17" s="51"/>
      <c r="I17" s="51"/>
      <c r="J17" s="51"/>
      <c r="K17" s="51"/>
      <c r="L17" s="72"/>
      <c r="M17" s="66"/>
    </row>
    <row r="18" spans="1:13" x14ac:dyDescent="0.25">
      <c r="A18" s="66"/>
      <c r="B18" s="73"/>
      <c r="C18" s="73"/>
      <c r="D18" s="74" t="s">
        <v>48</v>
      </c>
      <c r="E18" s="73"/>
      <c r="F18" s="212" t="s">
        <v>68</v>
      </c>
      <c r="G18" s="212"/>
      <c r="H18" s="212"/>
      <c r="I18" s="212"/>
      <c r="J18" s="75"/>
      <c r="K18" s="73"/>
      <c r="L18" s="72"/>
      <c r="M18" s="66"/>
    </row>
    <row r="19" spans="1:13" x14ac:dyDescent="0.25">
      <c r="A19" s="66"/>
      <c r="B19" s="76" t="s">
        <v>37</v>
      </c>
      <c r="C19" s="76"/>
      <c r="D19" s="77">
        <f>Stammdaten!$C$24</f>
        <v>10.6</v>
      </c>
      <c r="E19" s="78" t="s">
        <v>3</v>
      </c>
      <c r="F19" s="79">
        <v>0.5</v>
      </c>
      <c r="G19" s="79"/>
      <c r="H19" s="80">
        <f>D19*F19</f>
        <v>5.3</v>
      </c>
      <c r="I19" s="78" t="s">
        <v>3</v>
      </c>
      <c r="J19" s="81" t="s">
        <v>67</v>
      </c>
      <c r="K19" s="121">
        <f>IF($C$9="nein",0,ROUND(($L$15*$H$19/100)*2,1)/2)</f>
        <v>0</v>
      </c>
      <c r="L19" s="72"/>
      <c r="M19" s="66"/>
    </row>
    <row r="20" spans="1:13" x14ac:dyDescent="0.25">
      <c r="A20" s="66"/>
      <c r="B20" s="78" t="s">
        <v>36</v>
      </c>
      <c r="C20" s="78"/>
      <c r="D20" s="77">
        <f>Stammdaten!$C$25</f>
        <v>2.2000000000000002</v>
      </c>
      <c r="E20" s="78" t="s">
        <v>3</v>
      </c>
      <c r="F20" s="79">
        <v>0.5</v>
      </c>
      <c r="G20" s="79"/>
      <c r="H20" s="80">
        <f>D20*F20</f>
        <v>1.1000000000000001</v>
      </c>
      <c r="I20" s="78" t="s">
        <v>3</v>
      </c>
      <c r="J20" s="81" t="s">
        <v>67</v>
      </c>
      <c r="K20" s="82">
        <f>IF($C$9="nein",0,ROUND(($L$15*H20/100)*2,1)/2)</f>
        <v>0</v>
      </c>
      <c r="L20" s="72"/>
      <c r="M20" s="66"/>
    </row>
    <row r="21" spans="1:13" x14ac:dyDescent="0.25">
      <c r="A21" s="66"/>
      <c r="B21" s="78" t="s">
        <v>4</v>
      </c>
      <c r="C21" s="78"/>
      <c r="D21" s="77">
        <f>Stammdaten!$C$27</f>
        <v>1.681</v>
      </c>
      <c r="E21" s="78" t="s">
        <v>3</v>
      </c>
      <c r="F21" s="79">
        <v>1</v>
      </c>
      <c r="G21" s="79"/>
      <c r="H21" s="80">
        <f>D21*F21</f>
        <v>1.681</v>
      </c>
      <c r="I21" s="78" t="s">
        <v>3</v>
      </c>
      <c r="J21" s="81" t="s">
        <v>67</v>
      </c>
      <c r="K21" s="82">
        <f>ROUND(($L$15*H21/100)*2,1)/2</f>
        <v>0</v>
      </c>
      <c r="L21" s="72"/>
      <c r="M21" s="66"/>
    </row>
    <row r="22" spans="1:13" x14ac:dyDescent="0.25">
      <c r="A22" s="66"/>
      <c r="B22" s="78" t="s">
        <v>5</v>
      </c>
      <c r="C22" s="78"/>
      <c r="D22" s="77">
        <f>Stammdaten!$C$26</f>
        <v>0.95</v>
      </c>
      <c r="E22" s="78" t="s">
        <v>3</v>
      </c>
      <c r="F22" s="79">
        <v>0.5</v>
      </c>
      <c r="G22" s="79"/>
      <c r="H22" s="80">
        <f>D22*F22</f>
        <v>0.47499999999999998</v>
      </c>
      <c r="I22" s="78" t="s">
        <v>3</v>
      </c>
      <c r="J22" s="81" t="s">
        <v>67</v>
      </c>
      <c r="K22" s="82">
        <f>ROUND(($L$15*H22/100)*2,1)/2</f>
        <v>0</v>
      </c>
      <c r="L22" s="72"/>
      <c r="M22" s="66"/>
    </row>
    <row r="23" spans="1:13" x14ac:dyDescent="0.25">
      <c r="A23" s="66"/>
      <c r="B23" s="73" t="s">
        <v>96</v>
      </c>
      <c r="C23" s="73"/>
      <c r="D23" s="142"/>
      <c r="E23" s="73"/>
      <c r="F23" s="143">
        <v>0.5</v>
      </c>
      <c r="G23" s="143"/>
      <c r="H23" s="144"/>
      <c r="I23" s="73"/>
      <c r="J23" s="74" t="s">
        <v>67</v>
      </c>
      <c r="K23" s="83">
        <f>IF(C8="ja",Stammdaten!C28,0)</f>
        <v>0</v>
      </c>
      <c r="L23" s="72"/>
      <c r="M23" s="66"/>
    </row>
    <row r="24" spans="1:13" x14ac:dyDescent="0.25">
      <c r="A24" s="66"/>
      <c r="B24" s="73" t="s">
        <v>2</v>
      </c>
      <c r="C24" s="73"/>
      <c r="D24" s="73"/>
      <c r="E24" s="73"/>
      <c r="F24" s="73"/>
      <c r="G24" s="73"/>
      <c r="H24" s="73"/>
      <c r="I24" s="73"/>
      <c r="J24" s="74" t="s">
        <v>67</v>
      </c>
      <c r="K24" s="83">
        <f>Stammdaten!B33</f>
        <v>990</v>
      </c>
      <c r="L24" s="72"/>
      <c r="M24" s="66"/>
    </row>
    <row r="25" spans="1:13" s="87" customFormat="1" x14ac:dyDescent="0.25">
      <c r="A25" s="84"/>
      <c r="B25" s="84" t="s">
        <v>49</v>
      </c>
      <c r="C25" s="84"/>
      <c r="D25" s="84"/>
      <c r="E25" s="84"/>
      <c r="F25" s="84"/>
      <c r="G25" s="84"/>
      <c r="H25" s="84"/>
      <c r="I25" s="84"/>
      <c r="J25" s="84"/>
      <c r="K25" s="85" t="s">
        <v>67</v>
      </c>
      <c r="L25" s="86">
        <f>ROUND(SUM(K19:K24),1)</f>
        <v>990</v>
      </c>
      <c r="M25" s="71"/>
    </row>
    <row r="26" spans="1:13" x14ac:dyDescent="0.25">
      <c r="A26" s="71" t="s">
        <v>51</v>
      </c>
      <c r="B26" s="66"/>
      <c r="C26" s="66"/>
      <c r="D26" s="66"/>
      <c r="E26" s="66"/>
      <c r="F26" s="66"/>
      <c r="G26" s="66"/>
      <c r="H26" s="66"/>
      <c r="I26" s="66"/>
      <c r="J26" s="66"/>
      <c r="K26" s="66"/>
      <c r="L26" s="72"/>
      <c r="M26" s="66"/>
    </row>
    <row r="27" spans="1:13" x14ac:dyDescent="0.25">
      <c r="A27" s="71"/>
      <c r="B27" s="64" t="s">
        <v>52</v>
      </c>
      <c r="C27" s="216"/>
      <c r="D27" s="216"/>
      <c r="E27" s="216"/>
      <c r="F27" s="216"/>
      <c r="G27" s="216"/>
      <c r="H27" s="64"/>
      <c r="I27" s="64"/>
      <c r="J27" s="64"/>
      <c r="K27" s="16"/>
      <c r="L27" s="72"/>
      <c r="M27" s="66"/>
    </row>
    <row r="28" spans="1:13" x14ac:dyDescent="0.25">
      <c r="A28" s="71"/>
      <c r="B28" s="88" t="s">
        <v>53</v>
      </c>
      <c r="C28" s="88" t="s">
        <v>81</v>
      </c>
      <c r="D28" s="88"/>
      <c r="E28" s="88"/>
      <c r="F28" s="88"/>
      <c r="G28" s="88"/>
      <c r="H28" s="88"/>
      <c r="I28" s="88"/>
      <c r="J28" s="64"/>
      <c r="K28" s="16">
        <f>April!K28</f>
        <v>0</v>
      </c>
      <c r="L28" s="72"/>
      <c r="M28" s="66"/>
    </row>
    <row r="29" spans="1:13" s="87" customFormat="1" x14ac:dyDescent="0.25">
      <c r="A29" s="84"/>
      <c r="B29" s="84" t="s">
        <v>54</v>
      </c>
      <c r="C29" s="84"/>
      <c r="D29" s="84"/>
      <c r="E29" s="84"/>
      <c r="F29" s="84"/>
      <c r="G29" s="84"/>
      <c r="H29" s="84"/>
      <c r="I29" s="84"/>
      <c r="J29" s="84"/>
      <c r="K29" s="85" t="s">
        <v>67</v>
      </c>
      <c r="L29" s="86">
        <f>SUM(K27:K28)</f>
        <v>0</v>
      </c>
      <c r="M29" s="71"/>
    </row>
    <row r="30" spans="1:13" ht="9" customHeight="1" x14ac:dyDescent="0.25">
      <c r="A30" s="66"/>
      <c r="B30" s="66"/>
      <c r="C30" s="66"/>
      <c r="D30" s="66"/>
      <c r="E30" s="66"/>
      <c r="F30" s="66"/>
      <c r="G30" s="66"/>
      <c r="H30" s="66"/>
      <c r="I30" s="66"/>
      <c r="J30" s="66"/>
      <c r="K30" s="89"/>
      <c r="L30" s="72"/>
      <c r="M30" s="66"/>
    </row>
    <row r="31" spans="1:13" s="91" customFormat="1" ht="16.5" thickBot="1" x14ac:dyDescent="0.3">
      <c r="A31" s="127" t="s">
        <v>55</v>
      </c>
      <c r="B31" s="127"/>
      <c r="C31" s="127"/>
      <c r="D31" s="127"/>
      <c r="E31" s="127"/>
      <c r="F31" s="127"/>
      <c r="G31" s="127"/>
      <c r="H31" s="127"/>
      <c r="I31" s="127"/>
      <c r="J31" s="127"/>
      <c r="K31" s="128" t="s">
        <v>67</v>
      </c>
      <c r="L31" s="90">
        <f>L15-L25+L29</f>
        <v>-990</v>
      </c>
    </row>
    <row r="32" spans="1:13" s="87" customFormat="1" ht="15.75" thickTop="1" x14ac:dyDescent="0.25">
      <c r="A32" s="84"/>
      <c r="B32" s="124" t="s">
        <v>56</v>
      </c>
      <c r="C32" s="124"/>
      <c r="D32" s="124"/>
      <c r="E32" s="124"/>
      <c r="F32" s="124"/>
      <c r="G32" s="124"/>
      <c r="H32" s="124"/>
      <c r="I32" s="125"/>
      <c r="J32" s="126" t="s">
        <v>67</v>
      </c>
      <c r="K32" s="16"/>
      <c r="M32" s="71"/>
    </row>
    <row r="33" spans="1:13" s="87" customFormat="1" x14ac:dyDescent="0.25">
      <c r="A33" s="84"/>
      <c r="B33" s="92" t="s">
        <v>57</v>
      </c>
      <c r="C33" s="92"/>
      <c r="D33" s="92"/>
      <c r="E33" s="92"/>
      <c r="F33" s="92"/>
      <c r="G33" s="92"/>
      <c r="H33" s="92"/>
      <c r="I33" s="93"/>
      <c r="J33" s="94" t="s">
        <v>67</v>
      </c>
      <c r="K33" s="16"/>
      <c r="M33" s="71"/>
    </row>
    <row r="34" spans="1:13" s="87" customFormat="1" x14ac:dyDescent="0.25">
      <c r="A34" s="84"/>
      <c r="B34" s="92" t="s">
        <v>58</v>
      </c>
      <c r="C34" s="92" t="str">
        <f>Stammdaten!B13 &amp;", " &amp;Stammdaten!B14</f>
        <v>Graub. Kantonalbank, CK 999.999.999</v>
      </c>
      <c r="D34" s="95"/>
      <c r="E34" s="92"/>
      <c r="F34" s="92"/>
      <c r="G34" s="92"/>
      <c r="H34" s="95"/>
      <c r="I34" s="96"/>
      <c r="J34" s="96"/>
      <c r="K34" s="94" t="s">
        <v>67</v>
      </c>
      <c r="L34" s="123">
        <f>L31-K32-K33</f>
        <v>-990</v>
      </c>
      <c r="M34" s="71"/>
    </row>
    <row r="35" spans="1:13" s="98" customFormat="1" ht="21.75" customHeight="1" x14ac:dyDescent="0.25">
      <c r="A35" s="97"/>
      <c r="B35" s="97"/>
      <c r="C35" s="97"/>
      <c r="D35" s="97"/>
      <c r="E35" s="97"/>
      <c r="F35" s="97"/>
      <c r="G35" s="97"/>
      <c r="H35" s="97"/>
      <c r="I35" s="97"/>
      <c r="J35" s="97"/>
      <c r="K35" s="97"/>
      <c r="L35" s="97"/>
      <c r="M35" s="97"/>
    </row>
    <row r="36" spans="1:13" s="98" customFormat="1" ht="17.25" customHeight="1" x14ac:dyDescent="0.25">
      <c r="A36" s="133" t="s">
        <v>89</v>
      </c>
      <c r="B36" s="129"/>
      <c r="C36" s="129"/>
      <c r="D36" s="129"/>
      <c r="E36" s="129"/>
      <c r="F36" s="129"/>
      <c r="G36" s="129"/>
      <c r="H36" s="129"/>
      <c r="I36" s="129"/>
      <c r="J36" s="129"/>
      <c r="K36" s="129"/>
      <c r="L36" s="129"/>
      <c r="M36" s="134"/>
    </row>
    <row r="37" spans="1:13" s="54" customFormat="1" ht="30" customHeight="1" x14ac:dyDescent="0.2">
      <c r="A37" s="112"/>
      <c r="B37" s="113"/>
      <c r="C37" s="113"/>
      <c r="D37" s="110"/>
      <c r="E37" s="113"/>
      <c r="F37" s="110" t="s">
        <v>69</v>
      </c>
      <c r="G37" s="110"/>
      <c r="H37" s="110" t="s">
        <v>70</v>
      </c>
      <c r="I37" s="110"/>
      <c r="J37" s="215" t="s">
        <v>71</v>
      </c>
      <c r="K37" s="215"/>
      <c r="L37" s="110" t="s">
        <v>6</v>
      </c>
      <c r="M37" s="99"/>
    </row>
    <row r="38" spans="1:13" s="54" customFormat="1" ht="3.75" customHeight="1" x14ac:dyDescent="0.2">
      <c r="A38" s="115"/>
      <c r="B38" s="114"/>
      <c r="C38" s="114"/>
      <c r="D38" s="122"/>
      <c r="E38" s="114"/>
      <c r="F38" s="122"/>
      <c r="G38" s="122"/>
      <c r="H38" s="122"/>
      <c r="I38" s="122"/>
      <c r="J38" s="122"/>
      <c r="K38" s="122"/>
      <c r="L38" s="122"/>
      <c r="M38" s="99"/>
    </row>
    <row r="39" spans="1:13" s="54" customFormat="1" ht="12" x14ac:dyDescent="0.2">
      <c r="A39" s="100" t="s">
        <v>85</v>
      </c>
      <c r="B39" s="99"/>
      <c r="C39" s="99"/>
      <c r="D39" s="99"/>
      <c r="F39" s="99">
        <f>Stammdaten!B31</f>
        <v>113.5</v>
      </c>
      <c r="G39" s="102"/>
      <c r="H39" s="160">
        <f>April!H39+April!J39</f>
        <v>0</v>
      </c>
      <c r="I39" s="102"/>
      <c r="J39" s="211">
        <f>SUM(Arbeitszeitkontrolle!AI16,Arbeitszeitkontrolle!AL16)</f>
        <v>0</v>
      </c>
      <c r="K39" s="211"/>
      <c r="L39" s="181">
        <f>F39-H39-J39</f>
        <v>113.5</v>
      </c>
      <c r="M39" s="99"/>
    </row>
    <row r="40" spans="1:13" s="54" customFormat="1" ht="6.75" customHeight="1" x14ac:dyDescent="0.2">
      <c r="A40" s="100"/>
      <c r="B40" s="99"/>
      <c r="C40" s="99"/>
      <c r="D40" s="99"/>
      <c r="F40" s="99"/>
      <c r="G40" s="102"/>
      <c r="H40" s="99"/>
      <c r="I40" s="102"/>
      <c r="J40" s="99"/>
      <c r="K40" s="102"/>
      <c r="L40" s="103"/>
      <c r="M40" s="99"/>
    </row>
    <row r="41" spans="1:13" s="54" customFormat="1" ht="12" x14ac:dyDescent="0.2">
      <c r="A41" s="100" t="s">
        <v>7</v>
      </c>
      <c r="B41" s="99"/>
      <c r="C41" s="99"/>
      <c r="D41" s="99"/>
      <c r="F41" s="162"/>
      <c r="G41" s="102"/>
      <c r="H41" s="160">
        <f>April!L41</f>
        <v>0</v>
      </c>
      <c r="I41" s="102"/>
      <c r="J41" s="218">
        <f>Arbeitszeitkontrolle!AM16</f>
        <v>0</v>
      </c>
      <c r="K41" s="218"/>
      <c r="L41" s="164">
        <f>H41+J41</f>
        <v>0</v>
      </c>
      <c r="M41" s="99"/>
    </row>
    <row r="42" spans="1:13" s="54" customFormat="1" ht="2.25" customHeight="1" x14ac:dyDescent="0.2">
      <c r="A42" s="100"/>
      <c r="B42" s="99"/>
      <c r="C42" s="99"/>
      <c r="D42" s="99"/>
      <c r="F42" s="99"/>
      <c r="G42" s="102"/>
      <c r="H42" s="160"/>
      <c r="I42" s="102"/>
      <c r="J42" s="99"/>
      <c r="K42" s="102"/>
      <c r="L42" s="103"/>
      <c r="M42" s="99"/>
    </row>
    <row r="43" spans="1:13" s="54" customFormat="1" ht="12" x14ac:dyDescent="0.2">
      <c r="A43" s="114" t="s">
        <v>86</v>
      </c>
      <c r="B43" s="115"/>
      <c r="C43" s="115"/>
      <c r="D43" s="115"/>
      <c r="E43" s="116"/>
      <c r="F43" s="163"/>
      <c r="G43" s="117"/>
      <c r="H43" s="160">
        <f>April!L43</f>
        <v>0</v>
      </c>
      <c r="I43" s="115"/>
      <c r="J43" s="217">
        <f>Arbeitszeitkontrolle!AN16</f>
        <v>0</v>
      </c>
      <c r="K43" s="217"/>
      <c r="L43" s="164">
        <f>H43+J43</f>
        <v>0</v>
      </c>
      <c r="M43" s="99"/>
    </row>
    <row r="44" spans="1:13" s="54" customFormat="1" ht="3.75" customHeight="1" x14ac:dyDescent="0.2">
      <c r="A44" s="113"/>
      <c r="B44" s="112"/>
      <c r="C44" s="112"/>
      <c r="D44" s="112"/>
      <c r="E44" s="118"/>
      <c r="F44" s="112"/>
      <c r="G44" s="119"/>
      <c r="H44" s="112"/>
      <c r="I44" s="112"/>
      <c r="J44" s="112"/>
      <c r="K44" s="112"/>
      <c r="L44" s="119"/>
      <c r="M44" s="99"/>
    </row>
    <row r="45" spans="1:13" ht="24.75" customHeight="1" x14ac:dyDescent="0.25">
      <c r="A45" s="107"/>
      <c r="B45" s="105"/>
      <c r="C45" s="105"/>
      <c r="D45" s="105"/>
      <c r="E45" s="106"/>
      <c r="F45" s="106"/>
      <c r="G45" s="106"/>
      <c r="H45" s="106"/>
      <c r="I45" s="106"/>
      <c r="J45" s="106"/>
      <c r="K45" s="106"/>
      <c r="L45" s="106"/>
      <c r="M45" s="104"/>
    </row>
    <row r="46" spans="1:13" x14ac:dyDescent="0.25">
      <c r="A46" s="66" t="s">
        <v>8</v>
      </c>
      <c r="B46" s="66"/>
      <c r="D46" s="66" t="s">
        <v>66</v>
      </c>
      <c r="E46" s="66"/>
      <c r="F46" s="66"/>
      <c r="G46" s="66"/>
      <c r="H46" s="66"/>
      <c r="J46" s="66" t="s">
        <v>50</v>
      </c>
      <c r="K46" s="66"/>
      <c r="L46" s="66"/>
      <c r="M46" s="66"/>
    </row>
    <row r="47" spans="1:13" ht="6" customHeight="1" x14ac:dyDescent="0.25">
      <c r="A47" s="66"/>
      <c r="B47" s="66"/>
      <c r="C47" s="66"/>
      <c r="D47" s="66"/>
      <c r="E47" s="66"/>
      <c r="F47" s="66"/>
      <c r="G47" s="66"/>
      <c r="H47" s="66"/>
      <c r="I47" s="66"/>
      <c r="J47" s="66"/>
      <c r="K47" s="66"/>
      <c r="L47" s="66"/>
      <c r="M47" s="66"/>
    </row>
    <row r="48" spans="1:13" ht="25.5" customHeight="1" x14ac:dyDescent="0.25">
      <c r="A48" s="108"/>
      <c r="B48" s="108"/>
      <c r="C48" s="51"/>
      <c r="D48" s="108"/>
      <c r="E48" s="108"/>
      <c r="F48" s="108"/>
      <c r="G48" s="108"/>
      <c r="H48" s="108"/>
      <c r="I48" s="51"/>
      <c r="J48" s="108"/>
      <c r="K48" s="108"/>
      <c r="L48" s="108"/>
      <c r="M48" s="108"/>
    </row>
    <row r="49" spans="1:13" ht="3" customHeight="1" x14ac:dyDescent="0.25">
      <c r="A49" s="66"/>
      <c r="B49" s="66"/>
      <c r="C49" s="66"/>
      <c r="D49" s="66"/>
      <c r="E49" s="66"/>
      <c r="F49" s="66"/>
      <c r="G49" s="66"/>
      <c r="H49" s="66"/>
      <c r="I49" s="66"/>
      <c r="J49" s="66"/>
      <c r="K49" s="66"/>
      <c r="L49" s="66"/>
      <c r="M49" s="66"/>
    </row>
    <row r="52" spans="1:13" x14ac:dyDescent="0.25">
      <c r="E52" s="109"/>
      <c r="F52" s="109"/>
      <c r="G52" s="109"/>
      <c r="H52" s="109"/>
      <c r="I52" s="109"/>
      <c r="J52" s="109"/>
      <c r="K52" s="109"/>
      <c r="L52" s="109"/>
      <c r="M52" s="109"/>
    </row>
  </sheetData>
  <sheetProtection sheet="1" objects="1" scenarios="1" selectLockedCells="1"/>
  <mergeCells count="9">
    <mergeCell ref="A1:L1"/>
    <mergeCell ref="C13:G13"/>
    <mergeCell ref="C14:G14"/>
    <mergeCell ref="F18:I18"/>
    <mergeCell ref="J37:K37"/>
    <mergeCell ref="J39:K39"/>
    <mergeCell ref="J41:K41"/>
    <mergeCell ref="J43:K43"/>
    <mergeCell ref="C27:G27"/>
  </mergeCells>
  <pageMargins left="0.70866141732283472" right="0.47244094488188981" top="0.9055118110236221" bottom="0.47244094488188981" header="0.31496062992125984" footer="0.31496062992125984"/>
  <pageSetup paperSize="9" orientation="portrait" horizontalDpi="4294967293"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52"/>
  <sheetViews>
    <sheetView view="pageBreakPreview" zoomScale="145" zoomScaleNormal="100" zoomScaleSheetLayoutView="145" workbookViewId="0">
      <selection activeCell="L12" sqref="L12"/>
    </sheetView>
  </sheetViews>
  <sheetFormatPr baseColWidth="10" defaultRowHeight="15" x14ac:dyDescent="0.25"/>
  <cols>
    <col min="1" max="1" width="1.28515625" style="47" customWidth="1"/>
    <col min="2" max="2" width="27.28515625" style="47" customWidth="1"/>
    <col min="3" max="3" width="7.42578125" style="47" customWidth="1"/>
    <col min="4" max="4" width="7.5703125" style="47" customWidth="1"/>
    <col min="5" max="5" width="1.85546875" style="47" customWidth="1"/>
    <col min="6" max="6" width="8.140625" style="47" customWidth="1"/>
    <col min="7" max="7" width="0.85546875" style="47" customWidth="1"/>
    <col min="8" max="8" width="7.5703125" style="47" customWidth="1"/>
    <col min="9" max="9" width="1.85546875" style="47" customWidth="1"/>
    <col min="10" max="10" width="5.5703125" style="47" customWidth="1"/>
    <col min="11" max="11" width="7.28515625" style="47" customWidth="1"/>
    <col min="12" max="12" width="11.42578125" style="47" customWidth="1"/>
    <col min="13" max="13" width="0.42578125" style="47" customWidth="1"/>
    <col min="14" max="16384" width="11.42578125" style="47"/>
  </cols>
  <sheetData>
    <row r="1" spans="1:16" s="46" customFormat="1" ht="39" customHeight="1" x14ac:dyDescent="0.25">
      <c r="A1" s="213" t="s">
        <v>87</v>
      </c>
      <c r="B1" s="213"/>
      <c r="C1" s="213"/>
      <c r="D1" s="213"/>
      <c r="E1" s="213"/>
      <c r="F1" s="213"/>
      <c r="G1" s="213"/>
      <c r="H1" s="213"/>
      <c r="I1" s="213"/>
      <c r="J1" s="213"/>
      <c r="K1" s="213"/>
      <c r="L1" s="213"/>
      <c r="M1" s="129"/>
    </row>
    <row r="2" spans="1:16" ht="13.5" customHeight="1" thickBot="1" x14ac:dyDescent="0.3"/>
    <row r="3" spans="1:16" ht="16.5" x14ac:dyDescent="0.3">
      <c r="A3" s="48"/>
      <c r="B3" s="18" t="s">
        <v>38</v>
      </c>
      <c r="C3" s="17"/>
      <c r="D3" s="18" t="s">
        <v>39</v>
      </c>
      <c r="E3" s="18"/>
      <c r="F3" s="18"/>
      <c r="G3" s="18"/>
      <c r="H3" s="49"/>
      <c r="I3" s="154" t="s">
        <v>65</v>
      </c>
      <c r="J3" s="154"/>
      <c r="K3" s="154"/>
      <c r="L3" s="17"/>
      <c r="M3" s="15"/>
    </row>
    <row r="4" spans="1:16" ht="16.5" x14ac:dyDescent="0.3">
      <c r="A4" s="50"/>
      <c r="B4" s="19" t="str">
        <f>Stammdaten!B4</f>
        <v>Tester Beispiel</v>
      </c>
      <c r="C4" s="19"/>
      <c r="D4" s="19" t="str">
        <f>Stammdaten!B9</f>
        <v>Muster Hans</v>
      </c>
      <c r="F4" s="19"/>
      <c r="G4" s="19"/>
      <c r="H4" s="51"/>
      <c r="I4" s="155" t="str">
        <f>Stammdaten!B17</f>
        <v>bitte auswählen</v>
      </c>
      <c r="L4" s="19"/>
      <c r="M4" s="8"/>
    </row>
    <row r="5" spans="1:16" ht="16.5" x14ac:dyDescent="0.3">
      <c r="A5" s="50"/>
      <c r="B5" s="19" t="str">
        <f>Stammdaten!B5</f>
        <v>Teststrasse</v>
      </c>
      <c r="C5" s="19"/>
      <c r="D5" s="19" t="str">
        <f>Stammdaten!B10</f>
        <v>bei der Kirche</v>
      </c>
      <c r="F5" s="19"/>
      <c r="G5" s="19"/>
      <c r="H5" s="51"/>
      <c r="I5" s="157" t="str">
        <f>Stammdaten!$B$16</f>
        <v>bitte auswählen</v>
      </c>
      <c r="J5" s="51" t="s">
        <v>64</v>
      </c>
      <c r="K5" s="51"/>
      <c r="L5" s="19"/>
      <c r="M5" s="10"/>
    </row>
    <row r="6" spans="1:16" ht="16.5" x14ac:dyDescent="0.3">
      <c r="A6" s="50"/>
      <c r="B6" s="19" t="str">
        <f>Stammdaten!B6</f>
        <v>9999 Testingen</v>
      </c>
      <c r="C6" s="19"/>
      <c r="D6" s="19" t="str">
        <f>Stammdaten!B11</f>
        <v>7777 Musterlingen</v>
      </c>
      <c r="F6" s="19"/>
      <c r="G6" s="19"/>
      <c r="H6" s="51"/>
      <c r="I6" s="51"/>
      <c r="J6" s="155"/>
      <c r="K6" s="19"/>
      <c r="L6" s="19"/>
      <c r="M6" s="10"/>
    </row>
    <row r="7" spans="1:16" ht="17.25" customHeight="1" x14ac:dyDescent="0.25">
      <c r="A7" s="9"/>
      <c r="B7" s="6"/>
      <c r="C7" s="6"/>
      <c r="D7" s="6"/>
      <c r="E7" s="52"/>
      <c r="F7" s="52"/>
      <c r="G7" s="52"/>
      <c r="H7" s="52"/>
      <c r="I7" s="52"/>
      <c r="J7" s="52"/>
      <c r="K7" s="7"/>
      <c r="L7" s="6"/>
      <c r="M7" s="10"/>
    </row>
    <row r="8" spans="1:16" s="54" customFormat="1" ht="17.25" customHeight="1" x14ac:dyDescent="0.2">
      <c r="A8" s="130"/>
      <c r="B8" s="11" t="s">
        <v>40</v>
      </c>
      <c r="C8" s="132" t="str">
        <f>Mai!C8</f>
        <v>nein</v>
      </c>
      <c r="D8" s="11"/>
      <c r="E8" s="131" t="s">
        <v>41</v>
      </c>
      <c r="F8" s="131"/>
      <c r="G8" s="12"/>
      <c r="H8" s="131" t="str">
        <f>Stammdaten!B12</f>
        <v>958.69.454.333</v>
      </c>
      <c r="I8" s="131"/>
      <c r="J8" s="131"/>
      <c r="K8" s="11"/>
      <c r="L8" s="11"/>
      <c r="M8" s="13"/>
    </row>
    <row r="9" spans="1:16" s="54" customFormat="1" ht="17.25" customHeight="1" x14ac:dyDescent="0.2">
      <c r="A9" s="130"/>
      <c r="B9" s="11" t="s">
        <v>42</v>
      </c>
      <c r="C9" s="132" t="str">
        <f>Mai!C9</f>
        <v>ja</v>
      </c>
      <c r="D9" s="11"/>
      <c r="E9" s="131" t="s">
        <v>43</v>
      </c>
      <c r="F9" s="131"/>
      <c r="G9" s="14"/>
      <c r="H9" s="230" t="s">
        <v>114</v>
      </c>
      <c r="I9" s="231" t="s">
        <v>184</v>
      </c>
      <c r="J9" s="232"/>
      <c r="K9" s="233" t="s">
        <v>195</v>
      </c>
      <c r="L9" s="234">
        <f>Stammdaten!C20</f>
        <v>2026</v>
      </c>
      <c r="M9" s="55"/>
      <c r="P9" s="56"/>
    </row>
    <row r="10" spans="1:16" ht="7.5" customHeight="1" thickBot="1" x14ac:dyDescent="0.35">
      <c r="A10" s="57"/>
      <c r="B10" s="58"/>
      <c r="C10" s="59"/>
      <c r="D10" s="59"/>
      <c r="E10" s="59"/>
      <c r="F10" s="59"/>
      <c r="G10" s="59"/>
      <c r="H10" s="59"/>
      <c r="I10" s="59"/>
      <c r="J10" s="59"/>
      <c r="K10" s="59"/>
      <c r="L10" s="59"/>
      <c r="M10" s="60"/>
    </row>
    <row r="11" spans="1:16" s="61" customFormat="1" ht="15" customHeight="1" x14ac:dyDescent="0.25">
      <c r="P11" s="62"/>
    </row>
    <row r="12" spans="1:16" x14ac:dyDescent="0.25">
      <c r="A12" s="63" t="s">
        <v>0</v>
      </c>
      <c r="B12" s="64"/>
      <c r="C12" s="64"/>
      <c r="D12" s="64"/>
      <c r="E12" s="64"/>
      <c r="F12" s="64"/>
      <c r="G12" s="64"/>
      <c r="H12" s="64"/>
      <c r="I12" s="64"/>
      <c r="J12" s="64"/>
      <c r="K12" s="65" t="s">
        <v>67</v>
      </c>
      <c r="L12" s="16"/>
      <c r="M12" s="66"/>
    </row>
    <row r="13" spans="1:16" x14ac:dyDescent="0.25">
      <c r="A13" s="64" t="s">
        <v>1</v>
      </c>
      <c r="B13" s="64"/>
      <c r="C13" s="214"/>
      <c r="D13" s="214"/>
      <c r="E13" s="214"/>
      <c r="F13" s="214"/>
      <c r="G13" s="214"/>
      <c r="H13" s="64"/>
      <c r="I13" s="64"/>
      <c r="J13" s="64"/>
      <c r="K13" s="65" t="s">
        <v>67</v>
      </c>
      <c r="L13" s="16"/>
      <c r="M13" s="66"/>
    </row>
    <row r="14" spans="1:16" x14ac:dyDescent="0.25">
      <c r="A14" s="67"/>
      <c r="B14" s="67"/>
      <c r="C14" s="214"/>
      <c r="D14" s="214"/>
      <c r="E14" s="214"/>
      <c r="F14" s="214"/>
      <c r="G14" s="214"/>
      <c r="H14" s="64"/>
      <c r="I14" s="64"/>
      <c r="J14" s="64"/>
      <c r="K14" s="65" t="s">
        <v>67</v>
      </c>
      <c r="L14" s="16"/>
      <c r="M14" s="66"/>
    </row>
    <row r="15" spans="1:16" x14ac:dyDescent="0.25">
      <c r="A15" s="66"/>
      <c r="B15" s="68" t="s">
        <v>46</v>
      </c>
      <c r="C15" s="68"/>
      <c r="D15" s="68"/>
      <c r="E15" s="68"/>
      <c r="F15" s="68"/>
      <c r="G15" s="68"/>
      <c r="H15" s="68"/>
      <c r="I15" s="68"/>
      <c r="J15" s="68"/>
      <c r="K15" s="69" t="s">
        <v>67</v>
      </c>
      <c r="L15" s="70">
        <f>SUM(L12:L14)</f>
        <v>0</v>
      </c>
      <c r="M15" s="66"/>
    </row>
    <row r="16" spans="1:16" x14ac:dyDescent="0.25">
      <c r="A16" s="71"/>
      <c r="B16" s="66"/>
      <c r="C16" s="66"/>
      <c r="D16" s="66"/>
      <c r="E16" s="66"/>
      <c r="F16" s="66"/>
      <c r="G16" s="66"/>
      <c r="H16" s="66"/>
      <c r="I16" s="66"/>
      <c r="J16" s="66"/>
      <c r="K16" s="66"/>
      <c r="L16" s="72"/>
      <c r="M16" s="66"/>
    </row>
    <row r="17" spans="1:13" x14ac:dyDescent="0.25">
      <c r="A17" s="71" t="s">
        <v>47</v>
      </c>
      <c r="B17" s="51"/>
      <c r="C17" s="51"/>
      <c r="D17" s="51"/>
      <c r="E17" s="51"/>
      <c r="F17" s="51"/>
      <c r="G17" s="51"/>
      <c r="H17" s="51"/>
      <c r="I17" s="51"/>
      <c r="J17" s="51"/>
      <c r="K17" s="51"/>
      <c r="L17" s="72"/>
      <c r="M17" s="66"/>
    </row>
    <row r="18" spans="1:13" x14ac:dyDescent="0.25">
      <c r="A18" s="66"/>
      <c r="B18" s="73"/>
      <c r="C18" s="73"/>
      <c r="D18" s="74" t="s">
        <v>48</v>
      </c>
      <c r="E18" s="73"/>
      <c r="F18" s="212" t="s">
        <v>68</v>
      </c>
      <c r="G18" s="212"/>
      <c r="H18" s="212"/>
      <c r="I18" s="212"/>
      <c r="J18" s="75"/>
      <c r="K18" s="73"/>
      <c r="L18" s="72"/>
      <c r="M18" s="66"/>
    </row>
    <row r="19" spans="1:13" x14ac:dyDescent="0.25">
      <c r="A19" s="66"/>
      <c r="B19" s="76" t="s">
        <v>37</v>
      </c>
      <c r="C19" s="76"/>
      <c r="D19" s="77">
        <f>Stammdaten!$C$24</f>
        <v>10.6</v>
      </c>
      <c r="E19" s="78" t="s">
        <v>3</v>
      </c>
      <c r="F19" s="79">
        <v>0.5</v>
      </c>
      <c r="G19" s="79"/>
      <c r="H19" s="80">
        <f>D19*F19</f>
        <v>5.3</v>
      </c>
      <c r="I19" s="78" t="s">
        <v>3</v>
      </c>
      <c r="J19" s="81" t="s">
        <v>67</v>
      </c>
      <c r="K19" s="121">
        <f>IF($C$9="nein",0,ROUND(($L$15*$H$19/100)*2,1)/2)</f>
        <v>0</v>
      </c>
      <c r="L19" s="72"/>
      <c r="M19" s="66"/>
    </row>
    <row r="20" spans="1:13" x14ac:dyDescent="0.25">
      <c r="A20" s="66"/>
      <c r="B20" s="78" t="s">
        <v>36</v>
      </c>
      <c r="C20" s="78"/>
      <c r="D20" s="77">
        <f>Stammdaten!$C$25</f>
        <v>2.2000000000000002</v>
      </c>
      <c r="E20" s="78" t="s">
        <v>3</v>
      </c>
      <c r="F20" s="79">
        <v>0.5</v>
      </c>
      <c r="G20" s="79"/>
      <c r="H20" s="80">
        <f>D20*F20</f>
        <v>1.1000000000000001</v>
      </c>
      <c r="I20" s="78" t="s">
        <v>3</v>
      </c>
      <c r="J20" s="81" t="s">
        <v>67</v>
      </c>
      <c r="K20" s="82">
        <f>IF($C$9="nein",0,ROUND(($L$15*H20/100)*2,1)/2)</f>
        <v>0</v>
      </c>
      <c r="L20" s="72"/>
      <c r="M20" s="66"/>
    </row>
    <row r="21" spans="1:13" x14ac:dyDescent="0.25">
      <c r="A21" s="66"/>
      <c r="B21" s="78" t="s">
        <v>4</v>
      </c>
      <c r="C21" s="78"/>
      <c r="D21" s="77">
        <f>Stammdaten!$C$27</f>
        <v>1.681</v>
      </c>
      <c r="E21" s="78" t="s">
        <v>3</v>
      </c>
      <c r="F21" s="79">
        <v>1</v>
      </c>
      <c r="G21" s="79"/>
      <c r="H21" s="80">
        <f>D21*F21</f>
        <v>1.681</v>
      </c>
      <c r="I21" s="78" t="s">
        <v>3</v>
      </c>
      <c r="J21" s="81" t="s">
        <v>67</v>
      </c>
      <c r="K21" s="82">
        <f>ROUND(($L$15*H21/100)*2,1)/2</f>
        <v>0</v>
      </c>
      <c r="L21" s="72"/>
      <c r="M21" s="66"/>
    </row>
    <row r="22" spans="1:13" x14ac:dyDescent="0.25">
      <c r="A22" s="66"/>
      <c r="B22" s="78" t="s">
        <v>5</v>
      </c>
      <c r="C22" s="78"/>
      <c r="D22" s="77">
        <f>Stammdaten!$C$26</f>
        <v>0.95</v>
      </c>
      <c r="E22" s="78" t="s">
        <v>3</v>
      </c>
      <c r="F22" s="79">
        <v>0.5</v>
      </c>
      <c r="G22" s="79"/>
      <c r="H22" s="80">
        <f>D22*F22</f>
        <v>0.47499999999999998</v>
      </c>
      <c r="I22" s="78" t="s">
        <v>3</v>
      </c>
      <c r="J22" s="81" t="s">
        <v>67</v>
      </c>
      <c r="K22" s="82">
        <f>ROUND(($L$15*H22/100)*2,1)/2</f>
        <v>0</v>
      </c>
      <c r="L22" s="72"/>
      <c r="M22" s="66"/>
    </row>
    <row r="23" spans="1:13" x14ac:dyDescent="0.25">
      <c r="A23" s="66"/>
      <c r="B23" s="73" t="s">
        <v>96</v>
      </c>
      <c r="C23" s="73"/>
      <c r="D23" s="142"/>
      <c r="E23" s="73"/>
      <c r="F23" s="143">
        <v>0.5</v>
      </c>
      <c r="G23" s="143"/>
      <c r="H23" s="144"/>
      <c r="I23" s="73"/>
      <c r="J23" s="74" t="s">
        <v>67</v>
      </c>
      <c r="K23" s="83">
        <f>IF(C8="ja",Stammdaten!C28,0)</f>
        <v>0</v>
      </c>
      <c r="L23" s="72"/>
      <c r="M23" s="66"/>
    </row>
    <row r="24" spans="1:13" x14ac:dyDescent="0.25">
      <c r="A24" s="66"/>
      <c r="B24" s="73" t="s">
        <v>2</v>
      </c>
      <c r="C24" s="73"/>
      <c r="D24" s="73"/>
      <c r="E24" s="73"/>
      <c r="F24" s="73"/>
      <c r="G24" s="73"/>
      <c r="H24" s="73"/>
      <c r="I24" s="73"/>
      <c r="J24" s="74" t="s">
        <v>67</v>
      </c>
      <c r="K24" s="83">
        <f>Stammdaten!B33</f>
        <v>990</v>
      </c>
      <c r="L24" s="72"/>
      <c r="M24" s="66"/>
    </row>
    <row r="25" spans="1:13" s="87" customFormat="1" x14ac:dyDescent="0.25">
      <c r="A25" s="84"/>
      <c r="B25" s="84" t="s">
        <v>49</v>
      </c>
      <c r="C25" s="84"/>
      <c r="D25" s="84"/>
      <c r="E25" s="84"/>
      <c r="F25" s="84"/>
      <c r="G25" s="84"/>
      <c r="H25" s="84"/>
      <c r="I25" s="84"/>
      <c r="J25" s="84"/>
      <c r="K25" s="85" t="s">
        <v>67</v>
      </c>
      <c r="L25" s="86">
        <f>ROUND(SUM(K19:K24),1)</f>
        <v>990</v>
      </c>
      <c r="M25" s="71"/>
    </row>
    <row r="26" spans="1:13" x14ac:dyDescent="0.25">
      <c r="A26" s="71" t="s">
        <v>51</v>
      </c>
      <c r="B26" s="66"/>
      <c r="C26" s="66"/>
      <c r="D26" s="66"/>
      <c r="E26" s="66"/>
      <c r="F26" s="66"/>
      <c r="G26" s="66"/>
      <c r="H26" s="66"/>
      <c r="I26" s="66"/>
      <c r="J26" s="66"/>
      <c r="K26" s="66"/>
      <c r="L26" s="72"/>
      <c r="M26" s="66"/>
    </row>
    <row r="27" spans="1:13" x14ac:dyDescent="0.25">
      <c r="A27" s="71"/>
      <c r="B27" s="64" t="s">
        <v>52</v>
      </c>
      <c r="C27" s="216"/>
      <c r="D27" s="216"/>
      <c r="E27" s="216"/>
      <c r="F27" s="216"/>
      <c r="G27" s="216"/>
      <c r="H27" s="64"/>
      <c r="I27" s="64"/>
      <c r="J27" s="64"/>
      <c r="K27" s="16"/>
      <c r="L27" s="72"/>
      <c r="M27" s="66"/>
    </row>
    <row r="28" spans="1:13" x14ac:dyDescent="0.25">
      <c r="A28" s="71"/>
      <c r="B28" s="88" t="s">
        <v>53</v>
      </c>
      <c r="C28" s="88" t="s">
        <v>81</v>
      </c>
      <c r="D28" s="88"/>
      <c r="E28" s="88"/>
      <c r="F28" s="88"/>
      <c r="G28" s="88"/>
      <c r="H28" s="88"/>
      <c r="I28" s="88"/>
      <c r="J28" s="64"/>
      <c r="K28" s="16">
        <f>Mai!K28</f>
        <v>0</v>
      </c>
      <c r="L28" s="72"/>
      <c r="M28" s="66"/>
    </row>
    <row r="29" spans="1:13" s="87" customFormat="1" x14ac:dyDescent="0.25">
      <c r="A29" s="84"/>
      <c r="B29" s="84" t="s">
        <v>54</v>
      </c>
      <c r="C29" s="84"/>
      <c r="D29" s="84"/>
      <c r="E29" s="84"/>
      <c r="F29" s="84"/>
      <c r="G29" s="84"/>
      <c r="H29" s="84"/>
      <c r="I29" s="84"/>
      <c r="J29" s="84"/>
      <c r="K29" s="85" t="s">
        <v>67</v>
      </c>
      <c r="L29" s="86">
        <f>SUM(K27:K28)</f>
        <v>0</v>
      </c>
      <c r="M29" s="71"/>
    </row>
    <row r="30" spans="1:13" ht="9" customHeight="1" x14ac:dyDescent="0.25">
      <c r="A30" s="66"/>
      <c r="B30" s="66"/>
      <c r="C30" s="66"/>
      <c r="D30" s="66"/>
      <c r="E30" s="66"/>
      <c r="F30" s="66"/>
      <c r="G30" s="66"/>
      <c r="H30" s="66"/>
      <c r="I30" s="66"/>
      <c r="J30" s="66"/>
      <c r="K30" s="89"/>
      <c r="L30" s="72"/>
      <c r="M30" s="66"/>
    </row>
    <row r="31" spans="1:13" s="91" customFormat="1" ht="16.5" thickBot="1" x14ac:dyDescent="0.3">
      <c r="A31" s="127" t="s">
        <v>55</v>
      </c>
      <c r="B31" s="127"/>
      <c r="C31" s="127"/>
      <c r="D31" s="127"/>
      <c r="E31" s="127"/>
      <c r="F31" s="127"/>
      <c r="G31" s="127"/>
      <c r="H31" s="127"/>
      <c r="I31" s="127"/>
      <c r="J31" s="127"/>
      <c r="K31" s="128" t="s">
        <v>67</v>
      </c>
      <c r="L31" s="90">
        <f>L15-L25+L29</f>
        <v>-990</v>
      </c>
    </row>
    <row r="32" spans="1:13" s="87" customFormat="1" ht="15.75" thickTop="1" x14ac:dyDescent="0.25">
      <c r="A32" s="84"/>
      <c r="B32" s="124" t="s">
        <v>56</v>
      </c>
      <c r="C32" s="124"/>
      <c r="D32" s="124"/>
      <c r="E32" s="124"/>
      <c r="F32" s="124"/>
      <c r="G32" s="124"/>
      <c r="H32" s="124"/>
      <c r="I32" s="125"/>
      <c r="J32" s="126" t="s">
        <v>67</v>
      </c>
      <c r="K32" s="16"/>
      <c r="M32" s="71"/>
    </row>
    <row r="33" spans="1:13" s="87" customFormat="1" x14ac:dyDescent="0.25">
      <c r="A33" s="84"/>
      <c r="B33" s="92" t="s">
        <v>57</v>
      </c>
      <c r="C33" s="92"/>
      <c r="D33" s="92"/>
      <c r="E33" s="92"/>
      <c r="F33" s="92"/>
      <c r="G33" s="92"/>
      <c r="H33" s="92"/>
      <c r="I33" s="93"/>
      <c r="J33" s="94" t="s">
        <v>67</v>
      </c>
      <c r="K33" s="16"/>
      <c r="M33" s="71"/>
    </row>
    <row r="34" spans="1:13" s="87" customFormat="1" x14ac:dyDescent="0.25">
      <c r="A34" s="84"/>
      <c r="B34" s="92" t="s">
        <v>58</v>
      </c>
      <c r="C34" s="92" t="str">
        <f>Stammdaten!B13 &amp;", " &amp;Stammdaten!B14</f>
        <v>Graub. Kantonalbank, CK 999.999.999</v>
      </c>
      <c r="D34" s="95"/>
      <c r="E34" s="92"/>
      <c r="F34" s="92"/>
      <c r="G34" s="92"/>
      <c r="H34" s="95"/>
      <c r="I34" s="96"/>
      <c r="J34" s="96"/>
      <c r="K34" s="94" t="s">
        <v>67</v>
      </c>
      <c r="L34" s="123">
        <f>L31-K32-K33</f>
        <v>-990</v>
      </c>
      <c r="M34" s="71"/>
    </row>
    <row r="35" spans="1:13" s="98" customFormat="1" ht="21.75" customHeight="1" x14ac:dyDescent="0.25">
      <c r="A35" s="97"/>
      <c r="B35" s="97"/>
      <c r="C35" s="97"/>
      <c r="D35" s="97"/>
      <c r="E35" s="97"/>
      <c r="F35" s="97"/>
      <c r="G35" s="97"/>
      <c r="H35" s="97"/>
      <c r="I35" s="97"/>
      <c r="J35" s="97"/>
      <c r="K35" s="97"/>
      <c r="L35" s="97"/>
      <c r="M35" s="97"/>
    </row>
    <row r="36" spans="1:13" s="98" customFormat="1" ht="17.25" customHeight="1" x14ac:dyDescent="0.25">
      <c r="A36" s="133" t="s">
        <v>89</v>
      </c>
      <c r="B36" s="129"/>
      <c r="C36" s="129"/>
      <c r="D36" s="129"/>
      <c r="E36" s="129"/>
      <c r="F36" s="129"/>
      <c r="G36" s="129"/>
      <c r="H36" s="129"/>
      <c r="I36" s="129"/>
      <c r="J36" s="129"/>
      <c r="K36" s="129"/>
      <c r="L36" s="129"/>
      <c r="M36" s="134"/>
    </row>
    <row r="37" spans="1:13" s="54" customFormat="1" ht="30" customHeight="1" x14ac:dyDescent="0.2">
      <c r="A37" s="112"/>
      <c r="B37" s="113"/>
      <c r="C37" s="113"/>
      <c r="D37" s="110"/>
      <c r="E37" s="113"/>
      <c r="F37" s="110" t="s">
        <v>69</v>
      </c>
      <c r="G37" s="110"/>
      <c r="H37" s="110" t="s">
        <v>70</v>
      </c>
      <c r="I37" s="110"/>
      <c r="J37" s="215" t="s">
        <v>71</v>
      </c>
      <c r="K37" s="215"/>
      <c r="L37" s="110" t="s">
        <v>6</v>
      </c>
      <c r="M37" s="99"/>
    </row>
    <row r="38" spans="1:13" s="54" customFormat="1" ht="3.75" customHeight="1" x14ac:dyDescent="0.2">
      <c r="A38" s="115"/>
      <c r="B38" s="114"/>
      <c r="C38" s="114"/>
      <c r="D38" s="122"/>
      <c r="E38" s="114"/>
      <c r="F38" s="122"/>
      <c r="G38" s="122"/>
      <c r="H38" s="122"/>
      <c r="I38" s="122"/>
      <c r="J38" s="122"/>
      <c r="K38" s="122"/>
      <c r="L38" s="122"/>
      <c r="M38" s="99"/>
    </row>
    <row r="39" spans="1:13" s="54" customFormat="1" ht="12" x14ac:dyDescent="0.2">
      <c r="A39" s="100" t="s">
        <v>85</v>
      </c>
      <c r="B39" s="99"/>
      <c r="C39" s="99"/>
      <c r="D39" s="99"/>
      <c r="F39" s="99">
        <f>Stammdaten!B31</f>
        <v>113.5</v>
      </c>
      <c r="G39" s="102"/>
      <c r="H39" s="160">
        <f>Mai!H39+Mai!J39</f>
        <v>0</v>
      </c>
      <c r="I39" s="102"/>
      <c r="J39" s="211">
        <f>SUM(Arbeitszeitkontrolle!AI17,Arbeitszeitkontrolle!AL17)</f>
        <v>0</v>
      </c>
      <c r="K39" s="211"/>
      <c r="L39" s="181">
        <f>F39-H39-J39</f>
        <v>113.5</v>
      </c>
      <c r="M39" s="99"/>
    </row>
    <row r="40" spans="1:13" s="54" customFormat="1" ht="6.75" customHeight="1" x14ac:dyDescent="0.2">
      <c r="A40" s="100"/>
      <c r="B40" s="99"/>
      <c r="C40" s="99"/>
      <c r="D40" s="99"/>
      <c r="F40" s="99"/>
      <c r="G40" s="102"/>
      <c r="H40" s="99"/>
      <c r="I40" s="102"/>
      <c r="J40" s="99"/>
      <c r="K40" s="102"/>
      <c r="L40" s="103"/>
      <c r="M40" s="99"/>
    </row>
    <row r="41" spans="1:13" s="54" customFormat="1" ht="12" x14ac:dyDescent="0.2">
      <c r="A41" s="100" t="s">
        <v>7</v>
      </c>
      <c r="B41" s="99"/>
      <c r="C41" s="99"/>
      <c r="D41" s="99"/>
      <c r="F41" s="162"/>
      <c r="G41" s="102"/>
      <c r="H41" s="160">
        <f>Mai!L41</f>
        <v>0</v>
      </c>
      <c r="I41" s="102"/>
      <c r="J41" s="218">
        <f>Arbeitszeitkontrolle!AM17</f>
        <v>0</v>
      </c>
      <c r="K41" s="218"/>
      <c r="L41" s="164">
        <f>H41+J41</f>
        <v>0</v>
      </c>
      <c r="M41" s="99"/>
    </row>
    <row r="42" spans="1:13" s="54" customFormat="1" ht="2.25" customHeight="1" x14ac:dyDescent="0.2">
      <c r="A42" s="100"/>
      <c r="B42" s="99"/>
      <c r="C42" s="99"/>
      <c r="D42" s="99"/>
      <c r="F42" s="99"/>
      <c r="G42" s="102"/>
      <c r="H42" s="160"/>
      <c r="I42" s="102"/>
      <c r="J42" s="99"/>
      <c r="K42" s="102"/>
      <c r="L42" s="103"/>
      <c r="M42" s="99"/>
    </row>
    <row r="43" spans="1:13" s="54" customFormat="1" ht="12" x14ac:dyDescent="0.2">
      <c r="A43" s="114" t="s">
        <v>86</v>
      </c>
      <c r="B43" s="115"/>
      <c r="C43" s="115"/>
      <c r="D43" s="115"/>
      <c r="E43" s="116"/>
      <c r="F43" s="163"/>
      <c r="G43" s="117"/>
      <c r="H43" s="160">
        <f>Mai!L43</f>
        <v>0</v>
      </c>
      <c r="I43" s="115"/>
      <c r="J43" s="217">
        <f>Arbeitszeitkontrolle!AN17</f>
        <v>0</v>
      </c>
      <c r="K43" s="217"/>
      <c r="L43" s="164">
        <f>H43+J43</f>
        <v>0</v>
      </c>
      <c r="M43" s="99"/>
    </row>
    <row r="44" spans="1:13" s="54" customFormat="1" ht="3.75" customHeight="1" x14ac:dyDescent="0.2">
      <c r="A44" s="113"/>
      <c r="B44" s="112"/>
      <c r="C44" s="112"/>
      <c r="D44" s="112"/>
      <c r="E44" s="118"/>
      <c r="F44" s="112"/>
      <c r="G44" s="119"/>
      <c r="H44" s="112"/>
      <c r="I44" s="112"/>
      <c r="J44" s="112"/>
      <c r="K44" s="112"/>
      <c r="L44" s="119"/>
      <c r="M44" s="99"/>
    </row>
    <row r="45" spans="1:13" ht="25.5" customHeight="1" x14ac:dyDescent="0.25">
      <c r="A45" s="107"/>
      <c r="B45" s="105"/>
      <c r="C45" s="105"/>
      <c r="D45" s="105"/>
      <c r="E45" s="106"/>
      <c r="F45" s="106"/>
      <c r="G45" s="106"/>
      <c r="H45" s="106"/>
      <c r="I45" s="106"/>
      <c r="J45" s="106"/>
      <c r="K45" s="106"/>
      <c r="L45" s="106"/>
      <c r="M45" s="104"/>
    </row>
    <row r="46" spans="1:13" x14ac:dyDescent="0.25">
      <c r="A46" s="66" t="s">
        <v>8</v>
      </c>
      <c r="B46" s="66"/>
      <c r="D46" s="66" t="s">
        <v>66</v>
      </c>
      <c r="E46" s="66"/>
      <c r="F46" s="66"/>
      <c r="G46" s="66"/>
      <c r="H46" s="66"/>
      <c r="J46" s="66" t="s">
        <v>50</v>
      </c>
      <c r="K46" s="66"/>
      <c r="L46" s="66"/>
      <c r="M46" s="66"/>
    </row>
    <row r="47" spans="1:13" ht="6" customHeight="1" x14ac:dyDescent="0.25">
      <c r="A47" s="66"/>
      <c r="B47" s="66"/>
      <c r="C47" s="66"/>
      <c r="D47" s="66"/>
      <c r="E47" s="66"/>
      <c r="F47" s="66"/>
      <c r="G47" s="66"/>
      <c r="H47" s="66"/>
      <c r="I47" s="66"/>
      <c r="J47" s="66"/>
      <c r="K47" s="66"/>
      <c r="L47" s="66"/>
      <c r="M47" s="66"/>
    </row>
    <row r="48" spans="1:13" ht="25.5" customHeight="1" x14ac:dyDescent="0.25">
      <c r="A48" s="108"/>
      <c r="B48" s="108"/>
      <c r="C48" s="51"/>
      <c r="D48" s="108"/>
      <c r="E48" s="108"/>
      <c r="F48" s="108"/>
      <c r="G48" s="108"/>
      <c r="H48" s="108"/>
      <c r="I48" s="51"/>
      <c r="J48" s="108"/>
      <c r="K48" s="108"/>
      <c r="L48" s="108"/>
      <c r="M48" s="108"/>
    </row>
    <row r="49" spans="1:13" ht="3.75" customHeight="1" x14ac:dyDescent="0.25">
      <c r="A49" s="66"/>
      <c r="B49" s="66"/>
      <c r="C49" s="66"/>
      <c r="D49" s="66"/>
      <c r="E49" s="66"/>
      <c r="F49" s="66"/>
      <c r="G49" s="66"/>
      <c r="H49" s="66"/>
      <c r="I49" s="66"/>
      <c r="J49" s="66"/>
      <c r="K49" s="66"/>
      <c r="L49" s="66"/>
      <c r="M49" s="66"/>
    </row>
    <row r="52" spans="1:13" x14ac:dyDescent="0.25">
      <c r="E52" s="109"/>
      <c r="F52" s="109"/>
      <c r="G52" s="109"/>
      <c r="H52" s="109"/>
      <c r="I52" s="109"/>
      <c r="J52" s="109"/>
      <c r="K52" s="109"/>
      <c r="L52" s="109"/>
      <c r="M52" s="109"/>
    </row>
  </sheetData>
  <sheetProtection sheet="1" objects="1" scenarios="1" selectLockedCells="1"/>
  <mergeCells count="9">
    <mergeCell ref="A1:L1"/>
    <mergeCell ref="C13:G13"/>
    <mergeCell ref="C14:G14"/>
    <mergeCell ref="F18:I18"/>
    <mergeCell ref="J37:K37"/>
    <mergeCell ref="J39:K39"/>
    <mergeCell ref="J41:K41"/>
    <mergeCell ref="J43:K43"/>
    <mergeCell ref="C27:G27"/>
  </mergeCells>
  <pageMargins left="0.70866141732283472" right="0.47244094488188981" top="0.9055118110236221" bottom="0.47244094488188981" header="0.31496062992125984" footer="0.31496062992125984"/>
  <pageSetup paperSize="9" orientation="portrait" horizontalDpi="4294967293"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52"/>
  <sheetViews>
    <sheetView view="pageBreakPreview" zoomScale="145" zoomScaleNormal="100" zoomScaleSheetLayoutView="145" workbookViewId="0">
      <selection activeCell="L12" sqref="L12"/>
    </sheetView>
  </sheetViews>
  <sheetFormatPr baseColWidth="10" defaultRowHeight="15" x14ac:dyDescent="0.25"/>
  <cols>
    <col min="1" max="1" width="1.28515625" style="47" customWidth="1"/>
    <col min="2" max="2" width="27.28515625" style="47" customWidth="1"/>
    <col min="3" max="3" width="7.42578125" style="47" customWidth="1"/>
    <col min="4" max="4" width="7.5703125" style="47" customWidth="1"/>
    <col min="5" max="5" width="1.85546875" style="47" customWidth="1"/>
    <col min="6" max="6" width="8.140625" style="47" customWidth="1"/>
    <col min="7" max="7" width="0.85546875" style="47" customWidth="1"/>
    <col min="8" max="8" width="7.5703125" style="47" customWidth="1"/>
    <col min="9" max="9" width="1.85546875" style="47" customWidth="1"/>
    <col min="10" max="10" width="5.5703125" style="47" customWidth="1"/>
    <col min="11" max="11" width="7.28515625" style="47" customWidth="1"/>
    <col min="12" max="12" width="11.42578125" style="47" customWidth="1"/>
    <col min="13" max="13" width="0.42578125" style="47" customWidth="1"/>
    <col min="14" max="16384" width="11.42578125" style="47"/>
  </cols>
  <sheetData>
    <row r="1" spans="1:16" s="46" customFormat="1" ht="39" customHeight="1" x14ac:dyDescent="0.25">
      <c r="A1" s="213" t="s">
        <v>87</v>
      </c>
      <c r="B1" s="213"/>
      <c r="C1" s="213"/>
      <c r="D1" s="213"/>
      <c r="E1" s="213"/>
      <c r="F1" s="213"/>
      <c r="G1" s="213"/>
      <c r="H1" s="213"/>
      <c r="I1" s="213"/>
      <c r="J1" s="213"/>
      <c r="K1" s="213"/>
      <c r="L1" s="213"/>
      <c r="M1" s="129"/>
    </row>
    <row r="2" spans="1:16" ht="11.25" customHeight="1" thickBot="1" x14ac:dyDescent="0.3"/>
    <row r="3" spans="1:16" ht="16.5" x14ac:dyDescent="0.3">
      <c r="A3" s="48"/>
      <c r="B3" s="18" t="s">
        <v>38</v>
      </c>
      <c r="C3" s="17"/>
      <c r="D3" s="18" t="s">
        <v>39</v>
      </c>
      <c r="E3" s="18"/>
      <c r="F3" s="18"/>
      <c r="G3" s="18"/>
      <c r="H3" s="49"/>
      <c r="I3" s="154" t="s">
        <v>65</v>
      </c>
      <c r="J3" s="154"/>
      <c r="K3" s="154"/>
      <c r="L3" s="17"/>
      <c r="M3" s="15"/>
    </row>
    <row r="4" spans="1:16" ht="16.5" x14ac:dyDescent="0.3">
      <c r="A4" s="50"/>
      <c r="B4" s="19" t="str">
        <f>Stammdaten!B4</f>
        <v>Tester Beispiel</v>
      </c>
      <c r="C4" s="19"/>
      <c r="D4" s="19" t="str">
        <f>Stammdaten!B9</f>
        <v>Muster Hans</v>
      </c>
      <c r="F4" s="19"/>
      <c r="G4" s="19"/>
      <c r="H4" s="51"/>
      <c r="I4" s="155" t="str">
        <f>Stammdaten!B17</f>
        <v>bitte auswählen</v>
      </c>
      <c r="L4" s="19"/>
      <c r="M4" s="8"/>
    </row>
    <row r="5" spans="1:16" ht="16.5" x14ac:dyDescent="0.3">
      <c r="A5" s="50"/>
      <c r="B5" s="19" t="str">
        <f>Stammdaten!B5</f>
        <v>Teststrasse</v>
      </c>
      <c r="C5" s="19"/>
      <c r="D5" s="19" t="str">
        <f>Stammdaten!B10</f>
        <v>bei der Kirche</v>
      </c>
      <c r="F5" s="19"/>
      <c r="G5" s="19"/>
      <c r="H5" s="51"/>
      <c r="I5" s="157" t="str">
        <f>Stammdaten!$B$16</f>
        <v>bitte auswählen</v>
      </c>
      <c r="J5" s="51" t="s">
        <v>64</v>
      </c>
      <c r="K5" s="51"/>
      <c r="L5" s="19"/>
      <c r="M5" s="10"/>
    </row>
    <row r="6" spans="1:16" ht="16.5" x14ac:dyDescent="0.3">
      <c r="A6" s="50"/>
      <c r="B6" s="19" t="str">
        <f>Stammdaten!B6</f>
        <v>9999 Testingen</v>
      </c>
      <c r="C6" s="19"/>
      <c r="D6" s="19" t="str">
        <f>Stammdaten!B11</f>
        <v>7777 Musterlingen</v>
      </c>
      <c r="F6" s="19"/>
      <c r="G6" s="19"/>
      <c r="H6" s="51"/>
      <c r="I6" s="51"/>
      <c r="J6" s="155"/>
      <c r="K6" s="19"/>
      <c r="L6" s="19"/>
      <c r="M6" s="10"/>
    </row>
    <row r="7" spans="1:16" ht="14.25" customHeight="1" x14ac:dyDescent="0.25">
      <c r="A7" s="9"/>
      <c r="B7" s="6"/>
      <c r="C7" s="6"/>
      <c r="D7" s="6"/>
      <c r="E7" s="52"/>
      <c r="F7" s="52"/>
      <c r="G7" s="52"/>
      <c r="H7" s="52"/>
      <c r="I7" s="52"/>
      <c r="J7" s="52"/>
      <c r="K7" s="7"/>
      <c r="L7" s="6"/>
      <c r="M7" s="10"/>
    </row>
    <row r="8" spans="1:16" s="54" customFormat="1" ht="17.25" customHeight="1" x14ac:dyDescent="0.2">
      <c r="A8" s="130"/>
      <c r="B8" s="11" t="s">
        <v>40</v>
      </c>
      <c r="C8" s="132" t="str">
        <f>Juni!C8</f>
        <v>nein</v>
      </c>
      <c r="D8" s="11"/>
      <c r="E8" s="131" t="s">
        <v>41</v>
      </c>
      <c r="F8" s="131"/>
      <c r="G8" s="12"/>
      <c r="H8" s="131" t="str">
        <f>Stammdaten!B12</f>
        <v>958.69.454.333</v>
      </c>
      <c r="I8" s="131"/>
      <c r="J8" s="131"/>
      <c r="K8" s="11"/>
      <c r="L8" s="11"/>
      <c r="M8" s="13"/>
    </row>
    <row r="9" spans="1:16" s="54" customFormat="1" ht="17.25" customHeight="1" x14ac:dyDescent="0.2">
      <c r="A9" s="130"/>
      <c r="B9" s="11" t="s">
        <v>42</v>
      </c>
      <c r="C9" s="132" t="str">
        <f>Juni!C9</f>
        <v>ja</v>
      </c>
      <c r="D9" s="11"/>
      <c r="E9" s="131" t="s">
        <v>43</v>
      </c>
      <c r="F9" s="131"/>
      <c r="G9" s="14"/>
      <c r="H9" s="230" t="s">
        <v>113</v>
      </c>
      <c r="I9" s="231" t="s">
        <v>184</v>
      </c>
      <c r="J9" s="232"/>
      <c r="K9" s="233" t="s">
        <v>94</v>
      </c>
      <c r="L9" s="234">
        <f>Stammdaten!C20</f>
        <v>2026</v>
      </c>
      <c r="M9" s="55"/>
      <c r="P9" s="56"/>
    </row>
    <row r="10" spans="1:16" ht="7.5" customHeight="1" thickBot="1" x14ac:dyDescent="0.35">
      <c r="A10" s="57"/>
      <c r="B10" s="58"/>
      <c r="C10" s="59"/>
      <c r="D10" s="59"/>
      <c r="E10" s="59"/>
      <c r="F10" s="59"/>
      <c r="G10" s="59"/>
      <c r="H10" s="59"/>
      <c r="I10" s="59"/>
      <c r="J10" s="59"/>
      <c r="K10" s="59"/>
      <c r="L10" s="59"/>
      <c r="M10" s="60"/>
    </row>
    <row r="11" spans="1:16" s="61" customFormat="1" ht="15.75" x14ac:dyDescent="0.25">
      <c r="P11" s="62"/>
    </row>
    <row r="12" spans="1:16" x14ac:dyDescent="0.25">
      <c r="A12" s="63" t="s">
        <v>0</v>
      </c>
      <c r="B12" s="64"/>
      <c r="C12" s="64"/>
      <c r="D12" s="64"/>
      <c r="E12" s="64"/>
      <c r="F12" s="64"/>
      <c r="G12" s="64"/>
      <c r="H12" s="64"/>
      <c r="I12" s="64"/>
      <c r="J12" s="64"/>
      <c r="K12" s="65" t="s">
        <v>67</v>
      </c>
      <c r="L12" s="16"/>
      <c r="M12" s="66"/>
    </row>
    <row r="13" spans="1:16" x14ac:dyDescent="0.25">
      <c r="A13" s="64" t="s">
        <v>1</v>
      </c>
      <c r="B13" s="64"/>
      <c r="C13" s="214"/>
      <c r="D13" s="214"/>
      <c r="E13" s="214"/>
      <c r="F13" s="214"/>
      <c r="G13" s="214"/>
      <c r="H13" s="64"/>
      <c r="I13" s="64"/>
      <c r="J13" s="64"/>
      <c r="K13" s="65" t="s">
        <v>67</v>
      </c>
      <c r="L13" s="16"/>
      <c r="M13" s="66"/>
    </row>
    <row r="14" spans="1:16" x14ac:dyDescent="0.25">
      <c r="A14" s="67"/>
      <c r="B14" s="67"/>
      <c r="C14" s="214"/>
      <c r="D14" s="214"/>
      <c r="E14" s="214"/>
      <c r="F14" s="214"/>
      <c r="G14" s="214"/>
      <c r="H14" s="64"/>
      <c r="I14" s="64"/>
      <c r="J14" s="64"/>
      <c r="K14" s="65" t="s">
        <v>67</v>
      </c>
      <c r="L14" s="16"/>
      <c r="M14" s="66"/>
    </row>
    <row r="15" spans="1:16" x14ac:dyDescent="0.25">
      <c r="A15" s="66"/>
      <c r="B15" s="68" t="s">
        <v>46</v>
      </c>
      <c r="C15" s="68"/>
      <c r="D15" s="68"/>
      <c r="E15" s="68"/>
      <c r="F15" s="68"/>
      <c r="G15" s="68"/>
      <c r="H15" s="68"/>
      <c r="I15" s="68"/>
      <c r="J15" s="68"/>
      <c r="K15" s="69" t="s">
        <v>67</v>
      </c>
      <c r="L15" s="70">
        <f>SUM(L12:L14)</f>
        <v>0</v>
      </c>
      <c r="M15" s="66"/>
    </row>
    <row r="16" spans="1:16" x14ac:dyDescent="0.25">
      <c r="A16" s="71"/>
      <c r="B16" s="66"/>
      <c r="C16" s="66"/>
      <c r="D16" s="66"/>
      <c r="E16" s="66"/>
      <c r="F16" s="66"/>
      <c r="G16" s="66"/>
      <c r="H16" s="66"/>
      <c r="I16" s="66"/>
      <c r="J16" s="66"/>
      <c r="K16" s="66"/>
      <c r="L16" s="72"/>
      <c r="M16" s="66"/>
    </row>
    <row r="17" spans="1:13" x14ac:dyDescent="0.25">
      <c r="A17" s="71" t="s">
        <v>47</v>
      </c>
      <c r="B17" s="51"/>
      <c r="C17" s="51"/>
      <c r="D17" s="51"/>
      <c r="E17" s="51"/>
      <c r="F17" s="51"/>
      <c r="G17" s="51"/>
      <c r="H17" s="51"/>
      <c r="I17" s="51"/>
      <c r="J17" s="51"/>
      <c r="K17" s="51"/>
      <c r="L17" s="72"/>
      <c r="M17" s="66"/>
    </row>
    <row r="18" spans="1:13" x14ac:dyDescent="0.25">
      <c r="A18" s="66"/>
      <c r="B18" s="73"/>
      <c r="C18" s="73"/>
      <c r="D18" s="74" t="s">
        <v>48</v>
      </c>
      <c r="E18" s="73"/>
      <c r="F18" s="212" t="s">
        <v>68</v>
      </c>
      <c r="G18" s="212"/>
      <c r="H18" s="212"/>
      <c r="I18" s="212"/>
      <c r="J18" s="75"/>
      <c r="K18" s="73"/>
      <c r="L18" s="72"/>
      <c r="M18" s="66"/>
    </row>
    <row r="19" spans="1:13" x14ac:dyDescent="0.25">
      <c r="A19" s="66"/>
      <c r="B19" s="76" t="s">
        <v>37</v>
      </c>
      <c r="C19" s="76"/>
      <c r="D19" s="77">
        <f>Stammdaten!$C$24</f>
        <v>10.6</v>
      </c>
      <c r="E19" s="78" t="s">
        <v>3</v>
      </c>
      <c r="F19" s="79">
        <v>0.5</v>
      </c>
      <c r="G19" s="79"/>
      <c r="H19" s="80">
        <f>D19*F19</f>
        <v>5.3</v>
      </c>
      <c r="I19" s="78" t="s">
        <v>3</v>
      </c>
      <c r="J19" s="81" t="s">
        <v>67</v>
      </c>
      <c r="K19" s="121">
        <f>IF($C$9="nein",0,ROUND(($L$15*$H$19/100)*2,1)/2)</f>
        <v>0</v>
      </c>
      <c r="L19" s="72"/>
      <c r="M19" s="66"/>
    </row>
    <row r="20" spans="1:13" x14ac:dyDescent="0.25">
      <c r="A20" s="66"/>
      <c r="B20" s="78" t="s">
        <v>36</v>
      </c>
      <c r="C20" s="78"/>
      <c r="D20" s="77">
        <f>Stammdaten!$C$25</f>
        <v>2.2000000000000002</v>
      </c>
      <c r="E20" s="78" t="s">
        <v>3</v>
      </c>
      <c r="F20" s="79">
        <v>0.5</v>
      </c>
      <c r="G20" s="79"/>
      <c r="H20" s="80">
        <f>D20*F20</f>
        <v>1.1000000000000001</v>
      </c>
      <c r="I20" s="78" t="s">
        <v>3</v>
      </c>
      <c r="J20" s="81" t="s">
        <v>67</v>
      </c>
      <c r="K20" s="82">
        <f>IF($C$9="nein",0,ROUND(($L$15*H20/100)*2,1)/2)</f>
        <v>0</v>
      </c>
      <c r="L20" s="72"/>
      <c r="M20" s="66"/>
    </row>
    <row r="21" spans="1:13" x14ac:dyDescent="0.25">
      <c r="A21" s="66"/>
      <c r="B21" s="78" t="s">
        <v>4</v>
      </c>
      <c r="C21" s="78"/>
      <c r="D21" s="77">
        <f>Stammdaten!$C$27</f>
        <v>1.681</v>
      </c>
      <c r="E21" s="78" t="s">
        <v>3</v>
      </c>
      <c r="F21" s="79">
        <v>1</v>
      </c>
      <c r="G21" s="79"/>
      <c r="H21" s="80">
        <f>D21*F21</f>
        <v>1.681</v>
      </c>
      <c r="I21" s="78" t="s">
        <v>3</v>
      </c>
      <c r="J21" s="81" t="s">
        <v>67</v>
      </c>
      <c r="K21" s="82">
        <f>ROUND(($L$15*H21/100)*2,1)/2</f>
        <v>0</v>
      </c>
      <c r="L21" s="72"/>
      <c r="M21" s="66"/>
    </row>
    <row r="22" spans="1:13" x14ac:dyDescent="0.25">
      <c r="A22" s="66"/>
      <c r="B22" s="78" t="s">
        <v>5</v>
      </c>
      <c r="C22" s="78"/>
      <c r="D22" s="77">
        <f>Stammdaten!$C$26</f>
        <v>0.95</v>
      </c>
      <c r="E22" s="78" t="s">
        <v>3</v>
      </c>
      <c r="F22" s="79">
        <v>0.5</v>
      </c>
      <c r="G22" s="79"/>
      <c r="H22" s="80">
        <f>D22*F22</f>
        <v>0.47499999999999998</v>
      </c>
      <c r="I22" s="78" t="s">
        <v>3</v>
      </c>
      <c r="J22" s="81" t="s">
        <v>67</v>
      </c>
      <c r="K22" s="82">
        <f>ROUND(($L$15*H22/100)*2,1)/2</f>
        <v>0</v>
      </c>
      <c r="L22" s="72"/>
      <c r="M22" s="66"/>
    </row>
    <row r="23" spans="1:13" x14ac:dyDescent="0.25">
      <c r="A23" s="66"/>
      <c r="B23" s="73" t="s">
        <v>96</v>
      </c>
      <c r="C23" s="73"/>
      <c r="D23" s="142"/>
      <c r="E23" s="73"/>
      <c r="F23" s="143">
        <v>0.5</v>
      </c>
      <c r="G23" s="143"/>
      <c r="H23" s="144"/>
      <c r="I23" s="73"/>
      <c r="J23" s="74" t="s">
        <v>67</v>
      </c>
      <c r="K23" s="83">
        <f>IF(C8="ja",Stammdaten!C28,0)</f>
        <v>0</v>
      </c>
      <c r="L23" s="72"/>
      <c r="M23" s="66"/>
    </row>
    <row r="24" spans="1:13" x14ac:dyDescent="0.25">
      <c r="A24" s="66"/>
      <c r="B24" s="73" t="s">
        <v>2</v>
      </c>
      <c r="C24" s="73"/>
      <c r="D24" s="73"/>
      <c r="E24" s="73"/>
      <c r="F24" s="73"/>
      <c r="G24" s="73"/>
      <c r="H24" s="73"/>
      <c r="I24" s="73"/>
      <c r="J24" s="74" t="s">
        <v>67</v>
      </c>
      <c r="K24" s="83">
        <f>Stammdaten!B33</f>
        <v>990</v>
      </c>
      <c r="L24" s="72"/>
      <c r="M24" s="66"/>
    </row>
    <row r="25" spans="1:13" s="87" customFormat="1" x14ac:dyDescent="0.25">
      <c r="A25" s="84"/>
      <c r="B25" s="84" t="s">
        <v>49</v>
      </c>
      <c r="C25" s="84"/>
      <c r="D25" s="84"/>
      <c r="E25" s="84"/>
      <c r="F25" s="84"/>
      <c r="G25" s="84"/>
      <c r="H25" s="84"/>
      <c r="I25" s="84"/>
      <c r="J25" s="84"/>
      <c r="K25" s="85" t="s">
        <v>67</v>
      </c>
      <c r="L25" s="86">
        <f>ROUND(SUM(K19:K24),1)</f>
        <v>990</v>
      </c>
      <c r="M25" s="71"/>
    </row>
    <row r="26" spans="1:13" x14ac:dyDescent="0.25">
      <c r="A26" s="71" t="s">
        <v>51</v>
      </c>
      <c r="B26" s="66"/>
      <c r="C26" s="66"/>
      <c r="D26" s="66"/>
      <c r="E26" s="66"/>
      <c r="F26" s="66"/>
      <c r="G26" s="66"/>
      <c r="H26" s="66"/>
      <c r="I26" s="66"/>
      <c r="J26" s="66"/>
      <c r="K26" s="66"/>
      <c r="L26" s="72"/>
      <c r="M26" s="66"/>
    </row>
    <row r="27" spans="1:13" x14ac:dyDescent="0.25">
      <c r="A27" s="71"/>
      <c r="B27" s="64" t="s">
        <v>52</v>
      </c>
      <c r="C27" s="216"/>
      <c r="D27" s="216"/>
      <c r="E27" s="216"/>
      <c r="F27" s="216"/>
      <c r="G27" s="216"/>
      <c r="H27" s="64"/>
      <c r="I27" s="64"/>
      <c r="J27" s="64"/>
      <c r="K27" s="16"/>
      <c r="L27" s="72"/>
      <c r="M27" s="66"/>
    </row>
    <row r="28" spans="1:13" x14ac:dyDescent="0.25">
      <c r="A28" s="71"/>
      <c r="B28" s="88" t="s">
        <v>53</v>
      </c>
      <c r="C28" s="88" t="s">
        <v>81</v>
      </c>
      <c r="D28" s="88"/>
      <c r="E28" s="88"/>
      <c r="F28" s="88"/>
      <c r="G28" s="88"/>
      <c r="H28" s="88"/>
      <c r="I28" s="88"/>
      <c r="J28" s="64"/>
      <c r="K28" s="16">
        <f>Juni!K28</f>
        <v>0</v>
      </c>
      <c r="L28" s="72"/>
      <c r="M28" s="66"/>
    </row>
    <row r="29" spans="1:13" s="87" customFormat="1" x14ac:dyDescent="0.25">
      <c r="A29" s="84"/>
      <c r="B29" s="84" t="s">
        <v>54</v>
      </c>
      <c r="C29" s="84"/>
      <c r="D29" s="84"/>
      <c r="E29" s="84"/>
      <c r="F29" s="84"/>
      <c r="G29" s="84"/>
      <c r="H29" s="84"/>
      <c r="I29" s="84"/>
      <c r="J29" s="84"/>
      <c r="K29" s="85" t="s">
        <v>67</v>
      </c>
      <c r="L29" s="86">
        <f>SUM(K27:K28)</f>
        <v>0</v>
      </c>
      <c r="M29" s="71"/>
    </row>
    <row r="30" spans="1:13" ht="9" customHeight="1" x14ac:dyDescent="0.25">
      <c r="A30" s="66"/>
      <c r="B30" s="66"/>
      <c r="C30" s="66"/>
      <c r="D30" s="66"/>
      <c r="E30" s="66"/>
      <c r="F30" s="66"/>
      <c r="G30" s="66"/>
      <c r="H30" s="66"/>
      <c r="I30" s="66"/>
      <c r="J30" s="66"/>
      <c r="K30" s="89"/>
      <c r="L30" s="72"/>
      <c r="M30" s="66"/>
    </row>
    <row r="31" spans="1:13" s="91" customFormat="1" ht="16.5" thickBot="1" x14ac:dyDescent="0.3">
      <c r="A31" s="127" t="s">
        <v>55</v>
      </c>
      <c r="B31" s="127"/>
      <c r="C31" s="127"/>
      <c r="D31" s="127"/>
      <c r="E31" s="127"/>
      <c r="F31" s="127"/>
      <c r="G31" s="127"/>
      <c r="H31" s="127"/>
      <c r="I31" s="127"/>
      <c r="J31" s="127"/>
      <c r="K31" s="128" t="s">
        <v>67</v>
      </c>
      <c r="L31" s="90">
        <f>L15-L25+L29</f>
        <v>-990</v>
      </c>
    </row>
    <row r="32" spans="1:13" s="87" customFormat="1" ht="15.75" thickTop="1" x14ac:dyDescent="0.25">
      <c r="A32" s="84"/>
      <c r="B32" s="124" t="s">
        <v>56</v>
      </c>
      <c r="C32" s="124"/>
      <c r="D32" s="124"/>
      <c r="E32" s="124"/>
      <c r="F32" s="124"/>
      <c r="G32" s="124"/>
      <c r="H32" s="124"/>
      <c r="I32" s="125"/>
      <c r="J32" s="126" t="s">
        <v>67</v>
      </c>
      <c r="K32" s="16"/>
      <c r="M32" s="71"/>
    </row>
    <row r="33" spans="1:13" s="87" customFormat="1" x14ac:dyDescent="0.25">
      <c r="A33" s="84"/>
      <c r="B33" s="92" t="s">
        <v>57</v>
      </c>
      <c r="C33" s="92"/>
      <c r="D33" s="92"/>
      <c r="E33" s="92"/>
      <c r="F33" s="92"/>
      <c r="G33" s="92"/>
      <c r="H33" s="92"/>
      <c r="I33" s="93"/>
      <c r="J33" s="94" t="s">
        <v>67</v>
      </c>
      <c r="K33" s="16"/>
      <c r="M33" s="71"/>
    </row>
    <row r="34" spans="1:13" s="87" customFormat="1" x14ac:dyDescent="0.25">
      <c r="A34" s="84"/>
      <c r="B34" s="92" t="s">
        <v>58</v>
      </c>
      <c r="C34" s="92" t="str">
        <f>Stammdaten!B13 &amp;", " &amp;Stammdaten!B14</f>
        <v>Graub. Kantonalbank, CK 999.999.999</v>
      </c>
      <c r="D34" s="95"/>
      <c r="E34" s="92"/>
      <c r="F34" s="92"/>
      <c r="G34" s="92"/>
      <c r="H34" s="95"/>
      <c r="I34" s="96"/>
      <c r="J34" s="96"/>
      <c r="K34" s="94" t="s">
        <v>67</v>
      </c>
      <c r="L34" s="123">
        <f>L31-K32-K33</f>
        <v>-990</v>
      </c>
      <c r="M34" s="71"/>
    </row>
    <row r="35" spans="1:13" s="98" customFormat="1" ht="21.75" customHeight="1" x14ac:dyDescent="0.25">
      <c r="A35" s="97"/>
      <c r="B35" s="97"/>
      <c r="C35" s="97"/>
      <c r="D35" s="97"/>
      <c r="E35" s="97"/>
      <c r="F35" s="97"/>
      <c r="G35" s="97"/>
      <c r="H35" s="97"/>
      <c r="I35" s="97"/>
      <c r="J35" s="97"/>
      <c r="K35" s="97"/>
      <c r="L35" s="97"/>
      <c r="M35" s="97"/>
    </row>
    <row r="36" spans="1:13" s="98" customFormat="1" ht="17.25" customHeight="1" x14ac:dyDescent="0.25">
      <c r="A36" s="133" t="s">
        <v>89</v>
      </c>
      <c r="B36" s="129"/>
      <c r="C36" s="129"/>
      <c r="D36" s="129"/>
      <c r="E36" s="129"/>
      <c r="F36" s="129"/>
      <c r="G36" s="129"/>
      <c r="H36" s="129"/>
      <c r="I36" s="129"/>
      <c r="J36" s="129"/>
      <c r="K36" s="129"/>
      <c r="L36" s="129"/>
      <c r="M36" s="134"/>
    </row>
    <row r="37" spans="1:13" s="54" customFormat="1" ht="30" customHeight="1" x14ac:dyDescent="0.2">
      <c r="A37" s="112"/>
      <c r="B37" s="113"/>
      <c r="C37" s="113"/>
      <c r="D37" s="110"/>
      <c r="E37" s="113"/>
      <c r="F37" s="110" t="s">
        <v>69</v>
      </c>
      <c r="G37" s="110"/>
      <c r="H37" s="110" t="s">
        <v>70</v>
      </c>
      <c r="I37" s="110"/>
      <c r="J37" s="215" t="s">
        <v>71</v>
      </c>
      <c r="K37" s="215"/>
      <c r="L37" s="110" t="s">
        <v>6</v>
      </c>
      <c r="M37" s="99"/>
    </row>
    <row r="38" spans="1:13" s="54" customFormat="1" ht="3.75" customHeight="1" x14ac:dyDescent="0.2">
      <c r="A38" s="115"/>
      <c r="B38" s="114"/>
      <c r="C38" s="114"/>
      <c r="D38" s="122"/>
      <c r="E38" s="114"/>
      <c r="F38" s="122"/>
      <c r="G38" s="122"/>
      <c r="H38" s="122"/>
      <c r="I38" s="122"/>
      <c r="J38" s="122"/>
      <c r="K38" s="122"/>
      <c r="L38" s="122"/>
      <c r="M38" s="99"/>
    </row>
    <row r="39" spans="1:13" s="54" customFormat="1" ht="12" x14ac:dyDescent="0.2">
      <c r="A39" s="100" t="s">
        <v>85</v>
      </c>
      <c r="B39" s="99"/>
      <c r="C39" s="99"/>
      <c r="D39" s="99"/>
      <c r="F39" s="99">
        <f>Stammdaten!B31</f>
        <v>113.5</v>
      </c>
      <c r="G39" s="102"/>
      <c r="H39" s="160">
        <f>Juni!H39+Juni!J39</f>
        <v>0</v>
      </c>
      <c r="I39" s="102"/>
      <c r="J39" s="211">
        <f>SUM(Arbeitszeitkontrolle!AI18,Arbeitszeitkontrolle!AL18)</f>
        <v>0</v>
      </c>
      <c r="K39" s="211"/>
      <c r="L39" s="181">
        <f>F39-H39-J39</f>
        <v>113.5</v>
      </c>
      <c r="M39" s="99"/>
    </row>
    <row r="40" spans="1:13" s="54" customFormat="1" ht="6.75" customHeight="1" x14ac:dyDescent="0.2">
      <c r="A40" s="100"/>
      <c r="B40" s="99"/>
      <c r="C40" s="99"/>
      <c r="D40" s="99"/>
      <c r="F40" s="99"/>
      <c r="G40" s="102"/>
      <c r="H40" s="99"/>
      <c r="I40" s="102"/>
      <c r="J40" s="99"/>
      <c r="K40" s="102"/>
      <c r="L40" s="103"/>
      <c r="M40" s="99"/>
    </row>
    <row r="41" spans="1:13" s="54" customFormat="1" ht="12" x14ac:dyDescent="0.2">
      <c r="A41" s="100" t="s">
        <v>7</v>
      </c>
      <c r="B41" s="99"/>
      <c r="C41" s="99"/>
      <c r="D41" s="99"/>
      <c r="F41" s="162"/>
      <c r="G41" s="102"/>
      <c r="H41" s="160">
        <f>Juni!L41</f>
        <v>0</v>
      </c>
      <c r="I41" s="102"/>
      <c r="J41" s="217">
        <f>Arbeitszeitkontrolle!AM18</f>
        <v>0</v>
      </c>
      <c r="K41" s="217"/>
      <c r="L41" s="164">
        <f>H41+J41</f>
        <v>0</v>
      </c>
      <c r="M41" s="99"/>
    </row>
    <row r="42" spans="1:13" s="54" customFormat="1" ht="2.25" customHeight="1" x14ac:dyDescent="0.2">
      <c r="A42" s="100"/>
      <c r="B42" s="99"/>
      <c r="C42" s="99"/>
      <c r="D42" s="99"/>
      <c r="F42" s="99"/>
      <c r="G42" s="102"/>
      <c r="H42" s="160"/>
      <c r="I42" s="102"/>
      <c r="J42" s="99"/>
      <c r="K42" s="102"/>
      <c r="L42" s="103"/>
      <c r="M42" s="99"/>
    </row>
    <row r="43" spans="1:13" s="54" customFormat="1" ht="12" x14ac:dyDescent="0.2">
      <c r="A43" s="114" t="s">
        <v>86</v>
      </c>
      <c r="B43" s="115"/>
      <c r="C43" s="115"/>
      <c r="D43" s="115"/>
      <c r="E43" s="116"/>
      <c r="F43" s="163"/>
      <c r="G43" s="117"/>
      <c r="H43" s="160">
        <f>Juni!L43</f>
        <v>0</v>
      </c>
      <c r="I43" s="115"/>
      <c r="J43" s="217">
        <f>Arbeitszeitkontrolle!AN18</f>
        <v>0</v>
      </c>
      <c r="K43" s="217"/>
      <c r="L43" s="164">
        <f>H43+J43</f>
        <v>0</v>
      </c>
      <c r="M43" s="99"/>
    </row>
    <row r="44" spans="1:13" s="54" customFormat="1" ht="3.75" customHeight="1" x14ac:dyDescent="0.2">
      <c r="A44" s="113"/>
      <c r="B44" s="112"/>
      <c r="C44" s="112"/>
      <c r="D44" s="112"/>
      <c r="E44" s="118"/>
      <c r="F44" s="112"/>
      <c r="G44" s="119"/>
      <c r="H44" s="112"/>
      <c r="I44" s="112"/>
      <c r="J44" s="112"/>
      <c r="K44" s="112"/>
      <c r="L44" s="119"/>
      <c r="M44" s="99"/>
    </row>
    <row r="45" spans="1:13" ht="27" customHeight="1" x14ac:dyDescent="0.25">
      <c r="A45" s="107"/>
      <c r="B45" s="105"/>
      <c r="C45" s="105"/>
      <c r="D45" s="105"/>
      <c r="E45" s="106"/>
      <c r="F45" s="106"/>
      <c r="G45" s="106"/>
      <c r="H45" s="106"/>
      <c r="I45" s="106"/>
      <c r="J45" s="106"/>
      <c r="K45" s="106"/>
      <c r="L45" s="106"/>
      <c r="M45" s="104"/>
    </row>
    <row r="46" spans="1:13" x14ac:dyDescent="0.25">
      <c r="A46" s="66" t="s">
        <v>8</v>
      </c>
      <c r="B46" s="66"/>
      <c r="D46" s="66" t="s">
        <v>66</v>
      </c>
      <c r="E46" s="66"/>
      <c r="F46" s="66"/>
      <c r="G46" s="66"/>
      <c r="H46" s="66"/>
      <c r="J46" s="66" t="s">
        <v>50</v>
      </c>
      <c r="K46" s="66"/>
      <c r="L46" s="66"/>
      <c r="M46" s="66"/>
    </row>
    <row r="47" spans="1:13" ht="6" customHeight="1" x14ac:dyDescent="0.25">
      <c r="A47" s="66"/>
      <c r="B47" s="66"/>
      <c r="C47" s="66"/>
      <c r="D47" s="66"/>
      <c r="E47" s="66"/>
      <c r="F47" s="66"/>
      <c r="G47" s="66"/>
      <c r="H47" s="66"/>
      <c r="I47" s="66"/>
      <c r="J47" s="66"/>
      <c r="K47" s="66"/>
      <c r="L47" s="66"/>
      <c r="M47" s="66"/>
    </row>
    <row r="48" spans="1:13" ht="25.5" customHeight="1" x14ac:dyDescent="0.25">
      <c r="A48" s="108"/>
      <c r="B48" s="108"/>
      <c r="C48" s="51"/>
      <c r="D48" s="108"/>
      <c r="E48" s="108"/>
      <c r="F48" s="108"/>
      <c r="G48" s="108"/>
      <c r="H48" s="108"/>
      <c r="I48" s="51"/>
      <c r="J48" s="108"/>
      <c r="K48" s="108"/>
      <c r="L48" s="108"/>
      <c r="M48" s="108"/>
    </row>
    <row r="49" spans="1:13" ht="6.75" customHeight="1" x14ac:dyDescent="0.25">
      <c r="A49" s="66"/>
      <c r="B49" s="66"/>
      <c r="C49" s="66"/>
      <c r="D49" s="66"/>
      <c r="E49" s="66"/>
      <c r="F49" s="66"/>
      <c r="G49" s="66"/>
      <c r="H49" s="66"/>
      <c r="I49" s="66"/>
      <c r="J49" s="66"/>
      <c r="K49" s="66"/>
      <c r="L49" s="66"/>
      <c r="M49" s="66"/>
    </row>
    <row r="52" spans="1:13" x14ac:dyDescent="0.25">
      <c r="E52" s="109"/>
      <c r="F52" s="109"/>
      <c r="G52" s="109"/>
      <c r="H52" s="109"/>
      <c r="I52" s="109"/>
      <c r="J52" s="109"/>
      <c r="K52" s="109"/>
      <c r="L52" s="109"/>
      <c r="M52" s="109"/>
    </row>
  </sheetData>
  <sheetProtection sheet="1" objects="1" scenarios="1" selectLockedCells="1"/>
  <mergeCells count="9">
    <mergeCell ref="A1:L1"/>
    <mergeCell ref="C13:G13"/>
    <mergeCell ref="C14:G14"/>
    <mergeCell ref="F18:I18"/>
    <mergeCell ref="J37:K37"/>
    <mergeCell ref="J39:K39"/>
    <mergeCell ref="J41:K41"/>
    <mergeCell ref="J43:K43"/>
    <mergeCell ref="C27:G27"/>
  </mergeCells>
  <pageMargins left="0.70866141732283472" right="0.47244094488188981" top="0.9055118110236221" bottom="0.47244094488188981" header="0.31496062992125984" footer="0.31496062992125984"/>
  <pageSetup paperSize="9" orientation="portrait" horizontalDpi="4294967293"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P27"/>
  <sheetViews>
    <sheetView view="pageBreakPreview" zoomScale="130" zoomScaleNormal="100" zoomScaleSheetLayoutView="130" workbookViewId="0">
      <pane xSplit="1" ySplit="5" topLeftCell="B6" activePane="bottomRight" state="frozen"/>
      <selection pane="topRight" activeCell="B1" sqref="B1"/>
      <selection pane="bottomLeft" activeCell="A6" sqref="A6"/>
      <selection pane="bottomRight" activeCell="D3" sqref="D3:S3"/>
    </sheetView>
  </sheetViews>
  <sheetFormatPr baseColWidth="10" defaultRowHeight="12.75" x14ac:dyDescent="0.2"/>
  <cols>
    <col min="1" max="1" width="10.28515625" style="167" customWidth="1"/>
    <col min="2" max="32" width="3.42578125" style="166" customWidth="1"/>
    <col min="33" max="34" width="3.28515625" style="167" hidden="1" customWidth="1"/>
    <col min="35" max="35" width="4" style="167" bestFit="1" customWidth="1"/>
    <col min="36" max="37" width="3.28515625" style="167" hidden="1" customWidth="1"/>
    <col min="38" max="38" width="4" style="167" bestFit="1" customWidth="1"/>
    <col min="39" max="39" width="4" style="167" hidden="1" customWidth="1"/>
    <col min="40" max="40" width="3.85546875" style="167" customWidth="1"/>
    <col min="41" max="41" width="3.28515625" style="167" bestFit="1" customWidth="1"/>
    <col min="42" max="42" width="13.42578125" style="167" customWidth="1"/>
    <col min="43" max="16384" width="11.42578125" style="167"/>
  </cols>
  <sheetData>
    <row r="1" spans="1:42" ht="28.5" x14ac:dyDescent="0.45">
      <c r="A1" s="165" t="s">
        <v>197</v>
      </c>
      <c r="J1" s="235" t="str">
        <f>Stammdaten!B20&amp;"/"&amp;Stammdaten!C20</f>
        <v>2025/2026</v>
      </c>
    </row>
    <row r="3" spans="1:42" ht="15.75" x14ac:dyDescent="0.25">
      <c r="A3" s="168" t="s">
        <v>39</v>
      </c>
      <c r="D3" s="219" t="str">
        <f>Stammdaten!B9</f>
        <v>Muster Hans</v>
      </c>
      <c r="E3" s="219"/>
      <c r="F3" s="219"/>
      <c r="G3" s="219"/>
      <c r="H3" s="219"/>
      <c r="I3" s="219"/>
      <c r="J3" s="219"/>
      <c r="K3" s="219"/>
      <c r="L3" s="219"/>
      <c r="M3" s="219"/>
      <c r="N3" s="219"/>
      <c r="O3" s="219"/>
      <c r="P3" s="219"/>
      <c r="Q3" s="219"/>
      <c r="R3" s="219"/>
      <c r="S3" s="219"/>
      <c r="U3" s="190"/>
      <c r="V3" s="190"/>
      <c r="W3" s="190"/>
      <c r="X3" s="187"/>
      <c r="Y3" s="187"/>
      <c r="Z3" s="187"/>
      <c r="AA3" s="187"/>
      <c r="AB3" s="187"/>
      <c r="AC3" s="187"/>
      <c r="AD3" s="187"/>
      <c r="AE3" s="187"/>
      <c r="AF3" s="188" t="s">
        <v>177</v>
      </c>
      <c r="AG3" s="189"/>
      <c r="AH3" s="189"/>
      <c r="AI3" s="220">
        <f>Stammdaten!B31</f>
        <v>113.5</v>
      </c>
      <c r="AJ3" s="221"/>
      <c r="AK3" s="221"/>
      <c r="AL3" s="222"/>
    </row>
    <row r="4" spans="1:42" x14ac:dyDescent="0.2">
      <c r="AI4" s="182"/>
      <c r="AJ4" s="183"/>
      <c r="AK4" s="183"/>
      <c r="AL4" s="184"/>
    </row>
    <row r="5" spans="1:42" ht="80.25" customHeight="1" x14ac:dyDescent="0.2">
      <c r="A5" s="169"/>
      <c r="B5" s="170">
        <v>1</v>
      </c>
      <c r="C5" s="170">
        <v>2</v>
      </c>
      <c r="D5" s="170">
        <v>3</v>
      </c>
      <c r="E5" s="170">
        <v>4</v>
      </c>
      <c r="F5" s="170">
        <v>5</v>
      </c>
      <c r="G5" s="170">
        <v>6</v>
      </c>
      <c r="H5" s="170">
        <v>7</v>
      </c>
      <c r="I5" s="170">
        <v>8</v>
      </c>
      <c r="J5" s="170">
        <v>9</v>
      </c>
      <c r="K5" s="170">
        <v>10</v>
      </c>
      <c r="L5" s="170">
        <v>11</v>
      </c>
      <c r="M5" s="170">
        <v>12</v>
      </c>
      <c r="N5" s="170">
        <v>13</v>
      </c>
      <c r="O5" s="170">
        <v>14</v>
      </c>
      <c r="P5" s="170">
        <v>15</v>
      </c>
      <c r="Q5" s="170">
        <v>16</v>
      </c>
      <c r="R5" s="170">
        <v>17</v>
      </c>
      <c r="S5" s="170">
        <v>18</v>
      </c>
      <c r="T5" s="170">
        <v>19</v>
      </c>
      <c r="U5" s="170">
        <v>20</v>
      </c>
      <c r="V5" s="170">
        <v>21</v>
      </c>
      <c r="W5" s="170">
        <v>22</v>
      </c>
      <c r="X5" s="170">
        <v>23</v>
      </c>
      <c r="Y5" s="170">
        <v>24</v>
      </c>
      <c r="Z5" s="170">
        <v>25</v>
      </c>
      <c r="AA5" s="170">
        <v>26</v>
      </c>
      <c r="AB5" s="170">
        <v>27</v>
      </c>
      <c r="AC5" s="170">
        <v>28</v>
      </c>
      <c r="AD5" s="170">
        <v>29</v>
      </c>
      <c r="AE5" s="170">
        <v>30</v>
      </c>
      <c r="AF5" s="170">
        <v>31</v>
      </c>
      <c r="AG5" s="171" t="s">
        <v>121</v>
      </c>
      <c r="AH5" s="171" t="s">
        <v>122</v>
      </c>
      <c r="AI5" s="171" t="s">
        <v>123</v>
      </c>
      <c r="AJ5" s="171" t="s">
        <v>124</v>
      </c>
      <c r="AK5" s="171" t="s">
        <v>125</v>
      </c>
      <c r="AL5" s="171" t="s">
        <v>126</v>
      </c>
      <c r="AM5" s="171" t="s">
        <v>149</v>
      </c>
      <c r="AN5" s="171" t="s">
        <v>127</v>
      </c>
      <c r="AO5" s="172" t="s">
        <v>128</v>
      </c>
      <c r="AP5" s="173" t="s">
        <v>129</v>
      </c>
    </row>
    <row r="6" spans="1:42" ht="23.25" customHeight="1" x14ac:dyDescent="0.2">
      <c r="A6" s="174" t="s">
        <v>130</v>
      </c>
      <c r="B6" s="208"/>
      <c r="C6" s="208"/>
      <c r="D6" s="208"/>
      <c r="E6" s="208"/>
      <c r="F6" s="208"/>
      <c r="G6" s="175"/>
      <c r="H6" s="208"/>
      <c r="I6" s="208"/>
      <c r="J6" s="208"/>
      <c r="K6" s="208"/>
      <c r="L6" s="208"/>
      <c r="M6" s="208"/>
      <c r="N6" s="175"/>
      <c r="O6" s="208"/>
      <c r="P6" s="208"/>
      <c r="Q6" s="208"/>
      <c r="R6" s="208"/>
      <c r="S6" s="208"/>
      <c r="T6" s="208"/>
      <c r="U6" s="175"/>
      <c r="V6" s="208"/>
      <c r="W6" s="208"/>
      <c r="X6" s="208"/>
      <c r="Y6" s="208"/>
      <c r="Z6" s="208"/>
      <c r="AA6" s="208"/>
      <c r="AB6" s="175"/>
      <c r="AC6" s="208"/>
      <c r="AD6" s="208"/>
      <c r="AE6" s="208"/>
      <c r="AF6" s="208"/>
      <c r="AG6" s="176">
        <f>COUNTIF(B6:AF6,"Fr")</f>
        <v>0</v>
      </c>
      <c r="AH6" s="176">
        <f>COUNTIF(B6:AF6,"frh")</f>
        <v>0</v>
      </c>
      <c r="AI6" s="176">
        <f>AG6+AH6/2</f>
        <v>0</v>
      </c>
      <c r="AJ6" s="176">
        <f>COUNTIF(B6:AF6,"FE")</f>
        <v>0</v>
      </c>
      <c r="AK6" s="176">
        <f>COUNTIF(B6:AF6,"FEh")</f>
        <v>0</v>
      </c>
      <c r="AL6" s="176">
        <f>AJ6+AK6/2</f>
        <v>0</v>
      </c>
      <c r="AM6" s="176">
        <f>COUNTIF(B6:AF6,"S")</f>
        <v>0</v>
      </c>
      <c r="AN6" s="176">
        <f>COUNTIF(B6:AF6,"K")</f>
        <v>0</v>
      </c>
      <c r="AO6" s="176">
        <f>COUNTIF(B6:AF6,"a")</f>
        <v>0</v>
      </c>
      <c r="AP6" s="174"/>
    </row>
    <row r="7" spans="1:42" ht="23.25" customHeight="1" x14ac:dyDescent="0.2">
      <c r="A7" s="174" t="s">
        <v>131</v>
      </c>
      <c r="B7" s="203"/>
      <c r="C7" s="208"/>
      <c r="D7" s="175"/>
      <c r="E7" s="208"/>
      <c r="F7" s="208"/>
      <c r="G7" s="208"/>
      <c r="H7" s="208"/>
      <c r="I7" s="208"/>
      <c r="J7" s="208"/>
      <c r="K7" s="175"/>
      <c r="L7" s="208"/>
      <c r="M7" s="208"/>
      <c r="N7" s="208"/>
      <c r="O7" s="208"/>
      <c r="P7" s="208"/>
      <c r="Q7" s="208"/>
      <c r="R7" s="175"/>
      <c r="S7" s="208"/>
      <c r="T7" s="208"/>
      <c r="U7" s="208"/>
      <c r="V7" s="208"/>
      <c r="W7" s="208"/>
      <c r="X7" s="208"/>
      <c r="Y7" s="175"/>
      <c r="Z7" s="208"/>
      <c r="AA7" s="208"/>
      <c r="AB7" s="208"/>
      <c r="AC7" s="208"/>
      <c r="AD7" s="208"/>
      <c r="AE7" s="208"/>
      <c r="AF7" s="175"/>
      <c r="AG7" s="176">
        <f t="shared" ref="AG7:AG19" si="0">COUNTIF(B7:AF7,"Fr")</f>
        <v>0</v>
      </c>
      <c r="AH7" s="176">
        <f t="shared" ref="AH7:AH19" si="1">COUNTIF(B7:AF7,"frh")</f>
        <v>0</v>
      </c>
      <c r="AI7" s="176">
        <f t="shared" ref="AI7:AI19" si="2">AG7+AH7/2</f>
        <v>0</v>
      </c>
      <c r="AJ7" s="176">
        <f t="shared" ref="AJ7:AJ19" si="3">COUNTIF(B7:AF7,"FE")</f>
        <v>0</v>
      </c>
      <c r="AK7" s="176">
        <f t="shared" ref="AK7:AK19" si="4">COUNTIF(B7:AF7,"FEh")</f>
        <v>0</v>
      </c>
      <c r="AL7" s="176">
        <f t="shared" ref="AL7:AL19" si="5">AJ7+AK7/2</f>
        <v>0</v>
      </c>
      <c r="AM7" s="176">
        <f t="shared" ref="AM7:AM19" si="6">COUNTIF(B7:AF7,"S")</f>
        <v>0</v>
      </c>
      <c r="AN7" s="176">
        <f t="shared" ref="AN7:AN19" si="7">COUNTIF(B7:AF7,"K")</f>
        <v>0</v>
      </c>
      <c r="AO7" s="176">
        <f t="shared" ref="AO7:AO19" si="8">COUNTIF(B7:AF7,"a")</f>
        <v>0</v>
      </c>
      <c r="AP7" s="174"/>
    </row>
    <row r="8" spans="1:42" ht="23.25" customHeight="1" x14ac:dyDescent="0.2">
      <c r="A8" s="174" t="s">
        <v>132</v>
      </c>
      <c r="B8" s="208"/>
      <c r="C8" s="208"/>
      <c r="D8" s="208"/>
      <c r="E8" s="208"/>
      <c r="F8" s="208"/>
      <c r="G8" s="208"/>
      <c r="H8" s="175"/>
      <c r="I8" s="208"/>
      <c r="J8" s="208"/>
      <c r="K8" s="208"/>
      <c r="L8" s="208"/>
      <c r="M8" s="208"/>
      <c r="N8" s="208"/>
      <c r="O8" s="175"/>
      <c r="P8" s="208"/>
      <c r="Q8" s="208"/>
      <c r="R8" s="208"/>
      <c r="S8" s="208"/>
      <c r="T8" s="208"/>
      <c r="U8" s="208"/>
      <c r="V8" s="175"/>
      <c r="W8" s="208"/>
      <c r="X8" s="208"/>
      <c r="Y8" s="208"/>
      <c r="Z8" s="208"/>
      <c r="AA8" s="208"/>
      <c r="AB8" s="208"/>
      <c r="AC8" s="175"/>
      <c r="AD8" s="208"/>
      <c r="AE8" s="208"/>
      <c r="AF8" s="209"/>
      <c r="AG8" s="176">
        <f t="shared" si="0"/>
        <v>0</v>
      </c>
      <c r="AH8" s="176">
        <f t="shared" si="1"/>
        <v>0</v>
      </c>
      <c r="AI8" s="176">
        <f t="shared" si="2"/>
        <v>0</v>
      </c>
      <c r="AJ8" s="176">
        <f t="shared" si="3"/>
        <v>0</v>
      </c>
      <c r="AK8" s="176">
        <f t="shared" si="4"/>
        <v>0</v>
      </c>
      <c r="AL8" s="176">
        <f t="shared" si="5"/>
        <v>0</v>
      </c>
      <c r="AM8" s="176">
        <f t="shared" si="6"/>
        <v>0</v>
      </c>
      <c r="AN8" s="176">
        <f t="shared" si="7"/>
        <v>0</v>
      </c>
      <c r="AO8" s="176">
        <f t="shared" si="8"/>
        <v>0</v>
      </c>
      <c r="AP8" s="174"/>
    </row>
    <row r="9" spans="1:42" ht="23.25" customHeight="1" x14ac:dyDescent="0.2">
      <c r="A9" s="174" t="s">
        <v>133</v>
      </c>
      <c r="B9" s="208"/>
      <c r="C9" s="208"/>
      <c r="D9" s="208"/>
      <c r="E9" s="208"/>
      <c r="F9" s="175"/>
      <c r="G9" s="208"/>
      <c r="H9" s="208"/>
      <c r="I9" s="208"/>
      <c r="J9" s="208"/>
      <c r="K9" s="208"/>
      <c r="L9" s="208"/>
      <c r="M9" s="175"/>
      <c r="N9" s="208"/>
      <c r="O9" s="208"/>
      <c r="P9" s="208"/>
      <c r="Q9" s="208"/>
      <c r="R9" s="208"/>
      <c r="S9" s="208"/>
      <c r="T9" s="175"/>
      <c r="U9" s="208"/>
      <c r="V9" s="208"/>
      <c r="W9" s="208"/>
      <c r="X9" s="208"/>
      <c r="Y9" s="208"/>
      <c r="Z9" s="208"/>
      <c r="AA9" s="175"/>
      <c r="AB9" s="208"/>
      <c r="AC9" s="208"/>
      <c r="AD9" s="208"/>
      <c r="AE9" s="208"/>
      <c r="AF9" s="208"/>
      <c r="AG9" s="176">
        <f t="shared" ref="AG9" si="9">COUNTIF(B9:AF9,"Fr")</f>
        <v>0</v>
      </c>
      <c r="AH9" s="176">
        <f t="shared" ref="AH9" si="10">COUNTIF(B9:AF9,"frh")</f>
        <v>0</v>
      </c>
      <c r="AI9" s="176">
        <f t="shared" ref="AI9" si="11">AG9+AH9/2</f>
        <v>0</v>
      </c>
      <c r="AJ9" s="176">
        <f t="shared" ref="AJ9" si="12">COUNTIF(B9:AF9,"FE")</f>
        <v>0</v>
      </c>
      <c r="AK9" s="176">
        <f t="shared" ref="AK9" si="13">COUNTIF(B9:AF9,"FEh")</f>
        <v>0</v>
      </c>
      <c r="AL9" s="176">
        <f t="shared" ref="AL9" si="14">AJ9+AK9/2</f>
        <v>0</v>
      </c>
      <c r="AM9" s="176">
        <f t="shared" si="6"/>
        <v>0</v>
      </c>
      <c r="AN9" s="176">
        <f t="shared" si="7"/>
        <v>0</v>
      </c>
      <c r="AO9" s="176">
        <f t="shared" si="8"/>
        <v>0</v>
      </c>
      <c r="AP9" s="174"/>
    </row>
    <row r="10" spans="1:42" ht="23.25" customHeight="1" x14ac:dyDescent="0.2">
      <c r="A10" s="174" t="s">
        <v>134</v>
      </c>
      <c r="B10" s="208"/>
      <c r="C10" s="175"/>
      <c r="D10" s="208"/>
      <c r="E10" s="208"/>
      <c r="F10" s="208"/>
      <c r="G10" s="208"/>
      <c r="H10" s="208"/>
      <c r="I10" s="208"/>
      <c r="J10" s="175"/>
      <c r="K10" s="208"/>
      <c r="L10" s="208"/>
      <c r="M10" s="208"/>
      <c r="N10" s="208"/>
      <c r="O10" s="208"/>
      <c r="P10" s="208"/>
      <c r="Q10" s="175"/>
      <c r="R10" s="208"/>
      <c r="S10" s="208"/>
      <c r="T10" s="208"/>
      <c r="U10" s="208"/>
      <c r="V10" s="208"/>
      <c r="W10" s="208"/>
      <c r="X10" s="175"/>
      <c r="Y10" s="208"/>
      <c r="Z10" s="208"/>
      <c r="AA10" s="208"/>
      <c r="AB10" s="208"/>
      <c r="AC10" s="208"/>
      <c r="AD10" s="208"/>
      <c r="AE10" s="175"/>
      <c r="AF10" s="209"/>
      <c r="AG10" s="176">
        <f t="shared" si="0"/>
        <v>0</v>
      </c>
      <c r="AH10" s="176">
        <f t="shared" si="1"/>
        <v>0</v>
      </c>
      <c r="AI10" s="176">
        <f t="shared" si="2"/>
        <v>0</v>
      </c>
      <c r="AJ10" s="176">
        <f t="shared" si="3"/>
        <v>0</v>
      </c>
      <c r="AK10" s="176">
        <f t="shared" si="4"/>
        <v>0</v>
      </c>
      <c r="AL10" s="176">
        <f t="shared" si="5"/>
        <v>0</v>
      </c>
      <c r="AM10" s="176">
        <f t="shared" si="6"/>
        <v>0</v>
      </c>
      <c r="AN10" s="176">
        <f t="shared" si="7"/>
        <v>0</v>
      </c>
      <c r="AO10" s="176">
        <f t="shared" si="8"/>
        <v>0</v>
      </c>
      <c r="AP10" s="174"/>
    </row>
    <row r="11" spans="1:42" ht="23.25" customHeight="1" x14ac:dyDescent="0.2">
      <c r="A11" s="174" t="s">
        <v>135</v>
      </c>
      <c r="B11" s="208"/>
      <c r="C11" s="208"/>
      <c r="D11" s="208"/>
      <c r="E11" s="208"/>
      <c r="F11" s="208"/>
      <c r="G11" s="208"/>
      <c r="H11" s="175"/>
      <c r="I11" s="208"/>
      <c r="J11" s="208"/>
      <c r="K11" s="208"/>
      <c r="L11" s="208"/>
      <c r="M11" s="208"/>
      <c r="N11" s="208"/>
      <c r="O11" s="175"/>
      <c r="P11" s="208"/>
      <c r="Q11" s="208"/>
      <c r="R11" s="208"/>
      <c r="S11" s="208"/>
      <c r="T11" s="208"/>
      <c r="U11" s="208"/>
      <c r="V11" s="175"/>
      <c r="W11" s="208"/>
      <c r="X11" s="208"/>
      <c r="Y11" s="208"/>
      <c r="Z11" s="203"/>
      <c r="AA11" s="203"/>
      <c r="AB11" s="208"/>
      <c r="AC11" s="175"/>
      <c r="AD11" s="208"/>
      <c r="AE11" s="208"/>
      <c r="AF11" s="208"/>
      <c r="AG11" s="176">
        <f t="shared" si="0"/>
        <v>0</v>
      </c>
      <c r="AH11" s="176">
        <f t="shared" si="1"/>
        <v>0</v>
      </c>
      <c r="AI11" s="176">
        <f t="shared" si="2"/>
        <v>0</v>
      </c>
      <c r="AJ11" s="176">
        <f t="shared" si="3"/>
        <v>0</v>
      </c>
      <c r="AK11" s="176">
        <f t="shared" si="4"/>
        <v>0</v>
      </c>
      <c r="AL11" s="176">
        <f t="shared" si="5"/>
        <v>0</v>
      </c>
      <c r="AM11" s="176">
        <f t="shared" si="6"/>
        <v>0</v>
      </c>
      <c r="AN11" s="176">
        <f t="shared" si="7"/>
        <v>0</v>
      </c>
      <c r="AO11" s="176">
        <f t="shared" si="8"/>
        <v>0</v>
      </c>
      <c r="AP11" s="174"/>
    </row>
    <row r="12" spans="1:42" ht="23.25" customHeight="1" x14ac:dyDescent="0.2">
      <c r="A12" s="174" t="s">
        <v>136</v>
      </c>
      <c r="B12" s="203"/>
      <c r="C12" s="208"/>
      <c r="D12" s="208"/>
      <c r="E12" s="175"/>
      <c r="F12" s="208"/>
      <c r="G12" s="208"/>
      <c r="H12" s="208"/>
      <c r="I12" s="208"/>
      <c r="J12" s="208"/>
      <c r="K12" s="208"/>
      <c r="L12" s="175"/>
      <c r="M12" s="208"/>
      <c r="N12" s="208"/>
      <c r="O12" s="208"/>
      <c r="P12" s="208"/>
      <c r="Q12" s="208"/>
      <c r="R12" s="208"/>
      <c r="S12" s="175"/>
      <c r="T12" s="208"/>
      <c r="U12" s="208"/>
      <c r="V12" s="208"/>
      <c r="W12" s="208"/>
      <c r="X12" s="208"/>
      <c r="Y12" s="208"/>
      <c r="Z12" s="175"/>
      <c r="AA12" s="208"/>
      <c r="AB12" s="208"/>
      <c r="AC12" s="208"/>
      <c r="AD12" s="208"/>
      <c r="AE12" s="208"/>
      <c r="AF12" s="208"/>
      <c r="AG12" s="176">
        <f t="shared" si="0"/>
        <v>0</v>
      </c>
      <c r="AH12" s="176">
        <f t="shared" si="1"/>
        <v>0</v>
      </c>
      <c r="AI12" s="176">
        <f t="shared" si="2"/>
        <v>0</v>
      </c>
      <c r="AJ12" s="176">
        <f t="shared" si="3"/>
        <v>0</v>
      </c>
      <c r="AK12" s="176">
        <f t="shared" si="4"/>
        <v>0</v>
      </c>
      <c r="AL12" s="176">
        <f t="shared" si="5"/>
        <v>0</v>
      </c>
      <c r="AM12" s="176">
        <f t="shared" si="6"/>
        <v>0</v>
      </c>
      <c r="AN12" s="176">
        <f t="shared" si="7"/>
        <v>0</v>
      </c>
      <c r="AO12" s="176">
        <f t="shared" si="8"/>
        <v>0</v>
      </c>
      <c r="AP12" s="174"/>
    </row>
    <row r="13" spans="1:42" ht="23.25" customHeight="1" x14ac:dyDescent="0.2">
      <c r="A13" s="174" t="s">
        <v>137</v>
      </c>
      <c r="B13" s="175"/>
      <c r="C13" s="208"/>
      <c r="D13" s="208"/>
      <c r="E13" s="208"/>
      <c r="F13" s="208"/>
      <c r="G13" s="208"/>
      <c r="H13" s="208"/>
      <c r="I13" s="175"/>
      <c r="J13" s="208"/>
      <c r="K13" s="208"/>
      <c r="L13" s="208"/>
      <c r="M13" s="208"/>
      <c r="N13" s="208"/>
      <c r="O13" s="208"/>
      <c r="P13" s="175"/>
      <c r="Q13" s="208"/>
      <c r="R13" s="208"/>
      <c r="S13" s="208"/>
      <c r="T13" s="208"/>
      <c r="U13" s="208"/>
      <c r="V13" s="208"/>
      <c r="W13" s="175"/>
      <c r="X13" s="208"/>
      <c r="Y13" s="208"/>
      <c r="Z13" s="208"/>
      <c r="AA13" s="208"/>
      <c r="AB13" s="208"/>
      <c r="AC13" s="208"/>
      <c r="AD13" s="209"/>
      <c r="AE13" s="209"/>
      <c r="AF13" s="209"/>
      <c r="AG13" s="176">
        <f t="shared" si="0"/>
        <v>0</v>
      </c>
      <c r="AH13" s="176">
        <f t="shared" si="1"/>
        <v>0</v>
      </c>
      <c r="AI13" s="176">
        <f t="shared" si="2"/>
        <v>0</v>
      </c>
      <c r="AJ13" s="176">
        <f t="shared" si="3"/>
        <v>0</v>
      </c>
      <c r="AK13" s="176">
        <f t="shared" si="4"/>
        <v>0</v>
      </c>
      <c r="AL13" s="176">
        <f t="shared" si="5"/>
        <v>0</v>
      </c>
      <c r="AM13" s="176">
        <f t="shared" si="6"/>
        <v>0</v>
      </c>
      <c r="AN13" s="176">
        <f t="shared" si="7"/>
        <v>0</v>
      </c>
      <c r="AO13" s="176">
        <f t="shared" si="8"/>
        <v>0</v>
      </c>
      <c r="AP13" s="174"/>
    </row>
    <row r="14" spans="1:42" ht="23.25" customHeight="1" x14ac:dyDescent="0.2">
      <c r="A14" s="174" t="s">
        <v>138</v>
      </c>
      <c r="B14" s="175"/>
      <c r="C14" s="208"/>
      <c r="D14" s="208"/>
      <c r="E14" s="208"/>
      <c r="F14" s="208"/>
      <c r="G14" s="208"/>
      <c r="H14" s="208"/>
      <c r="I14" s="175"/>
      <c r="J14" s="208"/>
      <c r="K14" s="208"/>
      <c r="L14" s="208"/>
      <c r="M14" s="208"/>
      <c r="N14" s="208"/>
      <c r="O14" s="208"/>
      <c r="P14" s="175"/>
      <c r="Q14" s="208"/>
      <c r="R14" s="208"/>
      <c r="S14" s="208"/>
      <c r="T14" s="208"/>
      <c r="U14" s="208"/>
      <c r="V14" s="208"/>
      <c r="W14" s="175"/>
      <c r="X14" s="208"/>
      <c r="Y14" s="208"/>
      <c r="Z14" s="208"/>
      <c r="AA14" s="208"/>
      <c r="AB14" s="208"/>
      <c r="AC14" s="208"/>
      <c r="AD14" s="175"/>
      <c r="AE14" s="208"/>
      <c r="AF14" s="208"/>
      <c r="AG14" s="176">
        <f t="shared" si="0"/>
        <v>0</v>
      </c>
      <c r="AH14" s="176">
        <f t="shared" si="1"/>
        <v>0</v>
      </c>
      <c r="AI14" s="176">
        <f t="shared" si="2"/>
        <v>0</v>
      </c>
      <c r="AJ14" s="176">
        <f t="shared" si="3"/>
        <v>0</v>
      </c>
      <c r="AK14" s="176">
        <f t="shared" si="4"/>
        <v>0</v>
      </c>
      <c r="AL14" s="176">
        <f t="shared" si="5"/>
        <v>0</v>
      </c>
      <c r="AM14" s="176">
        <f t="shared" si="6"/>
        <v>0</v>
      </c>
      <c r="AN14" s="176">
        <f t="shared" si="7"/>
        <v>0</v>
      </c>
      <c r="AO14" s="176">
        <f t="shared" si="8"/>
        <v>0</v>
      </c>
      <c r="AP14" s="174"/>
    </row>
    <row r="15" spans="1:42" ht="23.25" customHeight="1" x14ac:dyDescent="0.2">
      <c r="A15" s="174" t="s">
        <v>139</v>
      </c>
      <c r="B15" s="208"/>
      <c r="C15" s="208"/>
      <c r="D15" s="203"/>
      <c r="E15" s="208"/>
      <c r="F15" s="175"/>
      <c r="G15" s="203"/>
      <c r="H15" s="208"/>
      <c r="I15" s="208"/>
      <c r="J15" s="208"/>
      <c r="K15" s="208"/>
      <c r="L15" s="208"/>
      <c r="M15" s="175"/>
      <c r="N15" s="208"/>
      <c r="O15" s="208"/>
      <c r="P15" s="208"/>
      <c r="Q15" s="208"/>
      <c r="R15" s="208"/>
      <c r="S15" s="208"/>
      <c r="T15" s="175"/>
      <c r="U15" s="208"/>
      <c r="V15" s="208"/>
      <c r="W15" s="208"/>
      <c r="X15" s="208"/>
      <c r="Y15" s="208"/>
      <c r="Z15" s="208"/>
      <c r="AA15" s="175"/>
      <c r="AB15" s="208"/>
      <c r="AC15" s="208"/>
      <c r="AD15" s="208"/>
      <c r="AE15" s="208"/>
      <c r="AF15" s="209"/>
      <c r="AG15" s="176">
        <f t="shared" si="0"/>
        <v>0</v>
      </c>
      <c r="AH15" s="176">
        <f t="shared" si="1"/>
        <v>0</v>
      </c>
      <c r="AI15" s="176">
        <f t="shared" si="2"/>
        <v>0</v>
      </c>
      <c r="AJ15" s="176">
        <f t="shared" si="3"/>
        <v>0</v>
      </c>
      <c r="AK15" s="176">
        <f t="shared" si="4"/>
        <v>0</v>
      </c>
      <c r="AL15" s="176">
        <f t="shared" si="5"/>
        <v>0</v>
      </c>
      <c r="AM15" s="176">
        <f t="shared" si="6"/>
        <v>0</v>
      </c>
      <c r="AN15" s="176">
        <f t="shared" si="7"/>
        <v>0</v>
      </c>
      <c r="AO15" s="176">
        <f t="shared" si="8"/>
        <v>0</v>
      </c>
      <c r="AP15" s="174"/>
    </row>
    <row r="16" spans="1:42" ht="23.25" customHeight="1" x14ac:dyDescent="0.2">
      <c r="A16" s="174" t="s">
        <v>140</v>
      </c>
      <c r="B16" s="208"/>
      <c r="C16" s="208"/>
      <c r="D16" s="175"/>
      <c r="E16" s="208"/>
      <c r="F16" s="208"/>
      <c r="G16" s="208"/>
      <c r="H16" s="208"/>
      <c r="I16" s="208"/>
      <c r="J16" s="208"/>
      <c r="K16" s="175"/>
      <c r="L16" s="208"/>
      <c r="M16" s="208"/>
      <c r="N16" s="208"/>
      <c r="O16" s="203"/>
      <c r="P16" s="208"/>
      <c r="Q16" s="208"/>
      <c r="R16" s="175"/>
      <c r="S16" s="208"/>
      <c r="T16" s="208"/>
      <c r="U16" s="208"/>
      <c r="V16" s="208"/>
      <c r="W16" s="208"/>
      <c r="X16" s="208"/>
      <c r="Y16" s="175"/>
      <c r="Z16" s="203"/>
      <c r="AA16" s="208"/>
      <c r="AB16" s="208"/>
      <c r="AC16" s="208"/>
      <c r="AD16" s="208"/>
      <c r="AE16" s="208"/>
      <c r="AF16" s="175"/>
      <c r="AG16" s="176">
        <f t="shared" si="0"/>
        <v>0</v>
      </c>
      <c r="AH16" s="176">
        <f t="shared" si="1"/>
        <v>0</v>
      </c>
      <c r="AI16" s="176">
        <f t="shared" si="2"/>
        <v>0</v>
      </c>
      <c r="AJ16" s="176">
        <f t="shared" si="3"/>
        <v>0</v>
      </c>
      <c r="AK16" s="176">
        <f t="shared" si="4"/>
        <v>0</v>
      </c>
      <c r="AL16" s="176">
        <f t="shared" si="5"/>
        <v>0</v>
      </c>
      <c r="AM16" s="176">
        <f t="shared" si="6"/>
        <v>0</v>
      </c>
      <c r="AN16" s="176">
        <f t="shared" si="7"/>
        <v>0</v>
      </c>
      <c r="AO16" s="176">
        <f t="shared" si="8"/>
        <v>0</v>
      </c>
      <c r="AP16" s="174"/>
    </row>
    <row r="17" spans="1:42" ht="23.25" customHeight="1" x14ac:dyDescent="0.2">
      <c r="A17" s="174" t="s">
        <v>141</v>
      </c>
      <c r="B17" s="208"/>
      <c r="C17" s="208"/>
      <c r="D17" s="208"/>
      <c r="E17" s="208"/>
      <c r="F17" s="208"/>
      <c r="G17" s="208"/>
      <c r="H17" s="175"/>
      <c r="I17" s="208"/>
      <c r="J17" s="208"/>
      <c r="K17" s="208"/>
      <c r="L17" s="208"/>
      <c r="M17" s="208"/>
      <c r="N17" s="208"/>
      <c r="O17" s="175"/>
      <c r="P17" s="208"/>
      <c r="Q17" s="208"/>
      <c r="R17" s="208"/>
      <c r="S17" s="208"/>
      <c r="T17" s="208"/>
      <c r="U17" s="208"/>
      <c r="V17" s="175"/>
      <c r="W17" s="208"/>
      <c r="X17" s="208"/>
      <c r="Y17" s="208"/>
      <c r="Z17" s="208"/>
      <c r="AA17" s="208"/>
      <c r="AB17" s="208"/>
      <c r="AC17" s="175"/>
      <c r="AD17" s="208"/>
      <c r="AE17" s="208"/>
      <c r="AF17" s="209"/>
      <c r="AG17" s="176">
        <f t="shared" si="0"/>
        <v>0</v>
      </c>
      <c r="AH17" s="176">
        <f t="shared" si="1"/>
        <v>0</v>
      </c>
      <c r="AI17" s="176">
        <f t="shared" si="2"/>
        <v>0</v>
      </c>
      <c r="AJ17" s="176">
        <f t="shared" si="3"/>
        <v>0</v>
      </c>
      <c r="AK17" s="176">
        <f t="shared" si="4"/>
        <v>0</v>
      </c>
      <c r="AL17" s="176">
        <f t="shared" si="5"/>
        <v>0</v>
      </c>
      <c r="AM17" s="176">
        <f t="shared" si="6"/>
        <v>0</v>
      </c>
      <c r="AN17" s="176">
        <f t="shared" si="7"/>
        <v>0</v>
      </c>
      <c r="AO17" s="176">
        <f t="shared" si="8"/>
        <v>0</v>
      </c>
      <c r="AP17" s="174"/>
    </row>
    <row r="18" spans="1:42" ht="23.25" customHeight="1" x14ac:dyDescent="0.2">
      <c r="A18" s="174" t="s">
        <v>130</v>
      </c>
      <c r="B18" s="208"/>
      <c r="C18" s="208"/>
      <c r="D18" s="208"/>
      <c r="E18" s="208"/>
      <c r="F18" s="175"/>
      <c r="G18" s="208"/>
      <c r="H18" s="208"/>
      <c r="I18" s="208"/>
      <c r="J18" s="208"/>
      <c r="K18" s="208"/>
      <c r="L18" s="208"/>
      <c r="M18" s="175"/>
      <c r="N18" s="208"/>
      <c r="O18" s="208"/>
      <c r="P18" s="208"/>
      <c r="Q18" s="208"/>
      <c r="R18" s="208"/>
      <c r="S18" s="208"/>
      <c r="T18" s="175"/>
      <c r="U18" s="208"/>
      <c r="V18" s="208"/>
      <c r="W18" s="208"/>
      <c r="X18" s="208"/>
      <c r="Y18" s="208"/>
      <c r="Z18" s="208"/>
      <c r="AA18" s="175"/>
      <c r="AB18" s="208"/>
      <c r="AC18" s="208"/>
      <c r="AD18" s="208"/>
      <c r="AE18" s="208"/>
      <c r="AF18" s="208"/>
      <c r="AG18" s="176">
        <f t="shared" si="0"/>
        <v>0</v>
      </c>
      <c r="AH18" s="176">
        <f t="shared" si="1"/>
        <v>0</v>
      </c>
      <c r="AI18" s="176">
        <f t="shared" si="2"/>
        <v>0</v>
      </c>
      <c r="AJ18" s="176">
        <f t="shared" si="3"/>
        <v>0</v>
      </c>
      <c r="AK18" s="176">
        <f t="shared" si="4"/>
        <v>0</v>
      </c>
      <c r="AL18" s="176">
        <f t="shared" si="5"/>
        <v>0</v>
      </c>
      <c r="AM18" s="176">
        <f t="shared" si="6"/>
        <v>0</v>
      </c>
      <c r="AN18" s="176">
        <f t="shared" si="7"/>
        <v>0</v>
      </c>
      <c r="AO18" s="176">
        <f t="shared" si="8"/>
        <v>0</v>
      </c>
      <c r="AP18" s="174"/>
    </row>
    <row r="19" spans="1:42" ht="23.25" customHeight="1" x14ac:dyDescent="0.2">
      <c r="A19" s="174" t="s">
        <v>131</v>
      </c>
      <c r="B19" s="203"/>
      <c r="C19" s="175"/>
      <c r="D19" s="208"/>
      <c r="E19" s="208"/>
      <c r="F19" s="208"/>
      <c r="G19" s="208"/>
      <c r="H19" s="208"/>
      <c r="I19" s="208"/>
      <c r="J19" s="175"/>
      <c r="K19" s="208"/>
      <c r="L19" s="208"/>
      <c r="M19" s="208"/>
      <c r="N19" s="208"/>
      <c r="O19" s="208"/>
      <c r="P19" s="208"/>
      <c r="Q19" s="175"/>
      <c r="R19" s="208"/>
      <c r="S19" s="208"/>
      <c r="T19" s="208"/>
      <c r="U19" s="208"/>
      <c r="V19" s="208"/>
      <c r="W19" s="208"/>
      <c r="X19" s="175"/>
      <c r="Y19" s="208"/>
      <c r="Z19" s="208"/>
      <c r="AA19" s="208"/>
      <c r="AB19" s="208"/>
      <c r="AC19" s="208"/>
      <c r="AD19" s="208"/>
      <c r="AE19" s="175"/>
      <c r="AF19" s="208"/>
      <c r="AG19" s="176">
        <f t="shared" si="0"/>
        <v>0</v>
      </c>
      <c r="AH19" s="176">
        <f t="shared" si="1"/>
        <v>0</v>
      </c>
      <c r="AI19" s="176">
        <f t="shared" si="2"/>
        <v>0</v>
      </c>
      <c r="AJ19" s="176">
        <f t="shared" si="3"/>
        <v>0</v>
      </c>
      <c r="AK19" s="176">
        <f t="shared" si="4"/>
        <v>0</v>
      </c>
      <c r="AL19" s="176">
        <f t="shared" si="5"/>
        <v>0</v>
      </c>
      <c r="AM19" s="176">
        <f t="shared" si="6"/>
        <v>0</v>
      </c>
      <c r="AN19" s="176">
        <f t="shared" si="7"/>
        <v>0</v>
      </c>
      <c r="AO19" s="176">
        <f t="shared" si="8"/>
        <v>0</v>
      </c>
      <c r="AP19" s="174"/>
    </row>
    <row r="20" spans="1:42" x14ac:dyDescent="0.2">
      <c r="AG20" s="177">
        <f>SUM(AG7:AG19)</f>
        <v>0</v>
      </c>
      <c r="AH20" s="177">
        <f t="shared" ref="AH20" si="15">SUM(AH7:AH19)</f>
        <v>0</v>
      </c>
      <c r="AI20" s="177">
        <f>SUM(AI6:AI19)</f>
        <v>0</v>
      </c>
      <c r="AJ20" s="177">
        <f t="shared" ref="AJ20:AO20" si="16">SUM(AJ6:AJ19)</f>
        <v>0</v>
      </c>
      <c r="AK20" s="177">
        <f t="shared" si="16"/>
        <v>0</v>
      </c>
      <c r="AL20" s="177">
        <f t="shared" si="16"/>
        <v>0</v>
      </c>
      <c r="AM20" s="177">
        <f t="shared" si="16"/>
        <v>0</v>
      </c>
      <c r="AN20" s="177">
        <f t="shared" si="16"/>
        <v>0</v>
      </c>
      <c r="AO20" s="177">
        <f t="shared" si="16"/>
        <v>0</v>
      </c>
    </row>
    <row r="21" spans="1:42" x14ac:dyDescent="0.2">
      <c r="AG21" s="178"/>
      <c r="AH21" s="178"/>
      <c r="AI21" s="224">
        <f>SUM(AI20,AL20)</f>
        <v>0</v>
      </c>
      <c r="AJ21" s="225"/>
      <c r="AK21" s="225"/>
      <c r="AL21" s="226"/>
      <c r="AM21" s="178"/>
      <c r="AN21" s="178"/>
      <c r="AO21" s="178"/>
    </row>
    <row r="22" spans="1:42" ht="11.25" customHeight="1" x14ac:dyDescent="0.2">
      <c r="AG22" s="178"/>
      <c r="AH22" s="178"/>
      <c r="AI22" s="178"/>
      <c r="AJ22" s="178"/>
      <c r="AK22" s="178"/>
      <c r="AL22" s="178"/>
      <c r="AM22" s="178"/>
      <c r="AN22" s="178"/>
      <c r="AO22" s="178"/>
    </row>
    <row r="23" spans="1:42" s="180" customFormat="1" ht="20.25" customHeight="1" x14ac:dyDescent="0.25">
      <c r="W23" s="185"/>
      <c r="X23" s="185"/>
      <c r="Y23" s="185"/>
      <c r="Z23" s="185"/>
      <c r="AA23" s="185"/>
      <c r="AB23" s="185"/>
      <c r="AC23" s="185"/>
      <c r="AD23" s="185"/>
      <c r="AE23" s="185"/>
      <c r="AF23" s="186" t="s">
        <v>178</v>
      </c>
      <c r="AG23" s="185"/>
      <c r="AH23" s="185"/>
      <c r="AI23" s="223">
        <f>AI3-AI20-AL20</f>
        <v>113.5</v>
      </c>
      <c r="AJ23" s="223"/>
      <c r="AK23" s="223"/>
      <c r="AL23" s="223"/>
    </row>
    <row r="24" spans="1:42" s="180" customFormat="1" ht="11.25" x14ac:dyDescent="0.2"/>
    <row r="26" spans="1:42" x14ac:dyDescent="0.2">
      <c r="A26" s="179" t="s">
        <v>142</v>
      </c>
      <c r="B26" s="180" t="s">
        <v>143</v>
      </c>
      <c r="C26" s="180" t="s">
        <v>144</v>
      </c>
      <c r="D26" s="180" t="s">
        <v>145</v>
      </c>
      <c r="E26" s="180"/>
      <c r="F26" s="180"/>
      <c r="G26" s="180"/>
      <c r="H26" s="180"/>
      <c r="I26" s="180"/>
      <c r="J26" s="180"/>
      <c r="K26" s="180" t="s">
        <v>146</v>
      </c>
      <c r="L26" s="180" t="s">
        <v>144</v>
      </c>
      <c r="M26" s="180" t="s">
        <v>147</v>
      </c>
      <c r="N26" s="180"/>
      <c r="O26" s="180"/>
      <c r="P26" s="180"/>
      <c r="Q26" s="180"/>
      <c r="R26" s="180"/>
      <c r="S26" s="180"/>
      <c r="T26" s="180" t="s">
        <v>148</v>
      </c>
      <c r="U26" s="180" t="s">
        <v>144</v>
      </c>
      <c r="V26" s="180" t="s">
        <v>149</v>
      </c>
      <c r="W26" s="180"/>
      <c r="X26" s="180"/>
      <c r="Y26" s="180"/>
      <c r="Z26" s="180"/>
      <c r="AA26" s="180"/>
      <c r="AB26" s="180" t="s">
        <v>150</v>
      </c>
      <c r="AC26" s="180" t="s">
        <v>144</v>
      </c>
      <c r="AD26" s="180" t="s">
        <v>151</v>
      </c>
      <c r="AE26" s="180"/>
      <c r="AF26" s="180"/>
    </row>
    <row r="27" spans="1:42" x14ac:dyDescent="0.2">
      <c r="A27" s="180"/>
      <c r="B27" s="180" t="s">
        <v>152</v>
      </c>
      <c r="C27" s="180" t="s">
        <v>144</v>
      </c>
      <c r="D27" s="180" t="s">
        <v>153</v>
      </c>
      <c r="E27" s="180"/>
      <c r="F27" s="180"/>
      <c r="G27" s="180"/>
      <c r="H27" s="180"/>
      <c r="I27" s="180"/>
      <c r="J27" s="180"/>
      <c r="K27" s="180" t="s">
        <v>154</v>
      </c>
      <c r="L27" s="180" t="s">
        <v>144</v>
      </c>
      <c r="M27" s="180" t="s">
        <v>155</v>
      </c>
      <c r="N27" s="180"/>
      <c r="O27" s="180"/>
      <c r="P27" s="180"/>
      <c r="Q27" s="180"/>
      <c r="R27" s="180"/>
      <c r="S27" s="180"/>
      <c r="T27" s="180" t="s">
        <v>156</v>
      </c>
      <c r="U27" s="180" t="s">
        <v>144</v>
      </c>
      <c r="V27" s="180" t="s">
        <v>157</v>
      </c>
      <c r="W27" s="180"/>
      <c r="X27" s="180"/>
      <c r="Y27" s="180"/>
      <c r="Z27" s="180"/>
      <c r="AA27" s="180"/>
      <c r="AB27" s="204"/>
      <c r="AC27" s="180" t="s">
        <v>144</v>
      </c>
      <c r="AD27" s="180" t="s">
        <v>179</v>
      </c>
      <c r="AE27" s="180"/>
      <c r="AF27" s="180"/>
    </row>
  </sheetData>
  <sheetProtection sheet="1" objects="1" scenarios="1"/>
  <mergeCells count="4">
    <mergeCell ref="D3:S3"/>
    <mergeCell ref="AI3:AL3"/>
    <mergeCell ref="AI23:AL23"/>
    <mergeCell ref="AI21:AL21"/>
  </mergeCells>
  <pageMargins left="0.59055118110236227" right="0.57999999999999996" top="0.43307086614173229" bottom="0.47244094488188981" header="0.31496062992125984" footer="0.31496062992125984"/>
  <pageSetup paperSize="9" scale="93" orientation="landscape"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39"/>
  <sheetViews>
    <sheetView view="pageBreakPreview" zoomScaleNormal="100" zoomScaleSheetLayoutView="100" workbookViewId="0">
      <selection activeCell="F11" sqref="F11"/>
    </sheetView>
  </sheetViews>
  <sheetFormatPr baseColWidth="10" defaultRowHeight="15.75" x14ac:dyDescent="0.25"/>
  <cols>
    <col min="1" max="1" width="3.5703125" style="20" customWidth="1"/>
    <col min="2" max="2" width="8.28515625" style="20" customWidth="1"/>
    <col min="3" max="3" width="14" style="20" customWidth="1"/>
    <col min="4" max="4" width="6.140625" style="20" customWidth="1"/>
    <col min="5" max="5" width="5.42578125" style="20" customWidth="1"/>
    <col min="6" max="6" width="8" style="20" customWidth="1"/>
    <col min="7" max="7" width="2.7109375" style="20" customWidth="1"/>
    <col min="8" max="8" width="5.85546875" style="20" customWidth="1"/>
    <col min="9" max="9" width="11.5703125" style="20" customWidth="1"/>
    <col min="10" max="10" width="5.5703125" style="20" customWidth="1"/>
    <col min="11" max="11" width="13.42578125" style="20" bestFit="1" customWidth="1"/>
    <col min="12" max="12" width="1.140625" style="20" customWidth="1"/>
    <col min="13" max="16384" width="11.42578125" style="20"/>
  </cols>
  <sheetData>
    <row r="1" spans="1:15" ht="31.5" x14ac:dyDescent="0.5">
      <c r="A1" s="227" t="s">
        <v>80</v>
      </c>
      <c r="B1" s="227"/>
      <c r="C1" s="227"/>
      <c r="D1" s="227"/>
      <c r="E1" s="227"/>
      <c r="F1" s="227"/>
      <c r="G1" s="227"/>
      <c r="H1" s="227"/>
      <c r="I1" s="227"/>
      <c r="J1" s="227"/>
      <c r="K1" s="227"/>
      <c r="L1" s="227"/>
    </row>
    <row r="2" spans="1:15" ht="13.5" customHeight="1" thickBot="1" x14ac:dyDescent="0.3"/>
    <row r="3" spans="1:15" ht="7.5" customHeight="1" x14ac:dyDescent="0.35">
      <c r="A3" s="23"/>
      <c r="B3" s="24"/>
      <c r="C3" s="25"/>
      <c r="D3" s="25"/>
      <c r="E3" s="25"/>
      <c r="F3" s="24"/>
      <c r="G3" s="24"/>
      <c r="H3" s="24"/>
      <c r="I3" s="26"/>
      <c r="J3" s="25"/>
      <c r="K3" s="25"/>
      <c r="L3" s="27"/>
    </row>
    <row r="4" spans="1:15" ht="18" x14ac:dyDescent="0.35">
      <c r="A4" s="28"/>
      <c r="B4" s="32" t="s">
        <v>38</v>
      </c>
      <c r="C4" s="6"/>
      <c r="D4" s="6"/>
      <c r="E4" s="6"/>
      <c r="F4" s="32"/>
      <c r="G4" s="32"/>
      <c r="H4" s="32" t="s">
        <v>39</v>
      </c>
      <c r="I4" s="29"/>
      <c r="J4" s="6"/>
      <c r="K4" s="6"/>
      <c r="L4" s="10"/>
    </row>
    <row r="5" spans="1:15" ht="18" x14ac:dyDescent="0.35">
      <c r="A5" s="28"/>
      <c r="B5" s="6" t="str">
        <f>Stammdaten!B4</f>
        <v>Tester Beispiel</v>
      </c>
      <c r="C5" s="6"/>
      <c r="D5" s="6"/>
      <c r="E5" s="6"/>
      <c r="F5" s="6"/>
      <c r="G5" s="6"/>
      <c r="H5" s="6" t="str">
        <f>Stammdaten!B9</f>
        <v>Muster Hans</v>
      </c>
      <c r="I5" s="29"/>
      <c r="J5" s="6"/>
      <c r="K5" s="6"/>
      <c r="L5" s="10"/>
    </row>
    <row r="6" spans="1:15" ht="18" x14ac:dyDescent="0.35">
      <c r="A6" s="28"/>
      <c r="B6" s="6" t="str">
        <f>Stammdaten!B5</f>
        <v>Teststrasse</v>
      </c>
      <c r="C6" s="6"/>
      <c r="D6" s="6"/>
      <c r="E6" s="6"/>
      <c r="F6" s="6"/>
      <c r="G6" s="6"/>
      <c r="H6" s="6" t="str">
        <f>Stammdaten!B10</f>
        <v>bei der Kirche</v>
      </c>
      <c r="I6" s="29"/>
      <c r="J6" s="6"/>
      <c r="K6" s="6"/>
      <c r="L6" s="10"/>
    </row>
    <row r="7" spans="1:15" ht="18" x14ac:dyDescent="0.35">
      <c r="A7" s="28"/>
      <c r="B7" s="6" t="str">
        <f>Stammdaten!B6</f>
        <v>9999 Testingen</v>
      </c>
      <c r="C7" s="6"/>
      <c r="D7" s="6"/>
      <c r="E7" s="6"/>
      <c r="F7" s="6"/>
      <c r="G7" s="6"/>
      <c r="H7" s="6" t="str">
        <f>Stammdaten!B11</f>
        <v>7777 Musterlingen</v>
      </c>
      <c r="I7" s="29"/>
      <c r="J7" s="6"/>
      <c r="K7" s="6"/>
      <c r="L7" s="10"/>
    </row>
    <row r="8" spans="1:15" ht="18" x14ac:dyDescent="0.35">
      <c r="A8" s="28"/>
      <c r="B8" s="6"/>
      <c r="C8" s="6"/>
      <c r="D8" s="6"/>
      <c r="E8" s="6"/>
      <c r="F8" s="6"/>
      <c r="G8" s="6"/>
      <c r="H8" s="6"/>
      <c r="I8" s="29"/>
      <c r="J8" s="6"/>
      <c r="K8" s="6"/>
      <c r="L8" s="10"/>
    </row>
    <row r="9" spans="1:15" ht="18" x14ac:dyDescent="0.35">
      <c r="A9" s="28"/>
      <c r="B9" s="6"/>
      <c r="C9" s="6"/>
      <c r="D9" s="6"/>
      <c r="E9" s="6"/>
      <c r="F9" s="6"/>
      <c r="G9" s="6"/>
      <c r="H9" s="32" t="s">
        <v>160</v>
      </c>
      <c r="I9" s="191">
        <f>Stammdaten!B15</f>
        <v>40179</v>
      </c>
      <c r="J9" s="6"/>
      <c r="K9" s="6"/>
      <c r="L9" s="10"/>
    </row>
    <row r="10" spans="1:15" ht="17.25" customHeight="1" x14ac:dyDescent="0.35">
      <c r="A10" s="28"/>
      <c r="B10" s="6"/>
      <c r="D10" s="6"/>
      <c r="E10" s="6"/>
      <c r="F10" s="30"/>
      <c r="G10" s="30"/>
      <c r="J10" s="6"/>
      <c r="K10" s="6"/>
      <c r="L10" s="10"/>
    </row>
    <row r="11" spans="1:15" ht="17.25" customHeight="1" x14ac:dyDescent="0.35">
      <c r="A11" s="28"/>
      <c r="B11" s="31" t="s">
        <v>41</v>
      </c>
      <c r="C11" s="30" t="str">
        <f>Stammdaten!B12</f>
        <v>958.69.454.333</v>
      </c>
      <c r="D11" s="6"/>
      <c r="E11" s="32" t="s">
        <v>73</v>
      </c>
      <c r="F11" s="33">
        <f>Stammdaten!B20</f>
        <v>2025</v>
      </c>
      <c r="G11" s="30"/>
      <c r="H11" s="31" t="s">
        <v>72</v>
      </c>
      <c r="I11" s="45" t="s">
        <v>120</v>
      </c>
      <c r="J11" s="34" t="s">
        <v>45</v>
      </c>
      <c r="K11" s="44">
        <v>46022</v>
      </c>
      <c r="L11" s="35"/>
      <c r="O11" s="21"/>
    </row>
    <row r="12" spans="1:15" ht="9.75" customHeight="1" thickBot="1" x14ac:dyDescent="0.4">
      <c r="A12" s="36"/>
      <c r="B12" s="37"/>
      <c r="C12" s="38"/>
      <c r="D12" s="38"/>
      <c r="E12" s="38"/>
      <c r="F12" s="38"/>
      <c r="G12" s="38"/>
      <c r="H12" s="38"/>
      <c r="I12" s="38"/>
      <c r="J12" s="38"/>
      <c r="K12" s="38"/>
      <c r="L12" s="39"/>
    </row>
    <row r="13" spans="1:15" x14ac:dyDescent="0.25">
      <c r="O13" s="21"/>
    </row>
    <row r="14" spans="1:15" x14ac:dyDescent="0.25">
      <c r="K14" s="40" t="s">
        <v>67</v>
      </c>
    </row>
    <row r="15" spans="1:15" x14ac:dyDescent="0.25">
      <c r="A15" s="22">
        <v>1</v>
      </c>
      <c r="B15" s="22" t="s">
        <v>102</v>
      </c>
      <c r="K15" s="41">
        <f>SUM(August!L15,September!L15,Oktober!L15,November!L15,Dezember!L15)</f>
        <v>0</v>
      </c>
    </row>
    <row r="16" spans="1:15" x14ac:dyDescent="0.25">
      <c r="A16" s="22"/>
      <c r="B16" s="22"/>
      <c r="K16" s="41"/>
    </row>
    <row r="17" spans="1:11" x14ac:dyDescent="0.25">
      <c r="A17" s="22"/>
      <c r="B17" s="22"/>
      <c r="K17" s="42"/>
    </row>
    <row r="18" spans="1:11" x14ac:dyDescent="0.25">
      <c r="A18" s="22">
        <v>8</v>
      </c>
      <c r="B18" s="22" t="s">
        <v>95</v>
      </c>
      <c r="K18" s="42">
        <f>K15</f>
        <v>0</v>
      </c>
    </row>
    <row r="19" spans="1:11" x14ac:dyDescent="0.25">
      <c r="A19" s="22"/>
      <c r="B19" s="22"/>
      <c r="K19" s="42"/>
    </row>
    <row r="21" spans="1:11" x14ac:dyDescent="0.25">
      <c r="A21" s="22">
        <v>9</v>
      </c>
      <c r="B21" s="22" t="s">
        <v>74</v>
      </c>
    </row>
    <row r="22" spans="1:11" x14ac:dyDescent="0.25">
      <c r="C22" s="20" t="s">
        <v>37</v>
      </c>
      <c r="K22" s="42">
        <f>SUM(August!K19,September!K19,Oktober!K19,November!K19,Dezember!K19)</f>
        <v>0</v>
      </c>
    </row>
    <row r="23" spans="1:11" x14ac:dyDescent="0.25">
      <c r="C23" s="20" t="s">
        <v>36</v>
      </c>
      <c r="K23" s="42">
        <f>SUM(August!K20,September!K20,Oktober!K20,November!K20,Dezember!K20)</f>
        <v>0</v>
      </c>
    </row>
    <row r="24" spans="1:11" x14ac:dyDescent="0.25">
      <c r="C24" s="20" t="s">
        <v>75</v>
      </c>
      <c r="K24" s="42">
        <f>SUM(August!K21,September!K21,Oktober!K21,November!K21,Dezember!K21)</f>
        <v>0</v>
      </c>
    </row>
    <row r="25" spans="1:11" x14ac:dyDescent="0.25">
      <c r="B25" s="20" t="s">
        <v>101</v>
      </c>
      <c r="K25" s="42">
        <f>SUM(K22:K24)</f>
        <v>0</v>
      </c>
    </row>
    <row r="26" spans="1:11" x14ac:dyDescent="0.25">
      <c r="K26" s="42"/>
    </row>
    <row r="27" spans="1:11" x14ac:dyDescent="0.25">
      <c r="K27" s="42"/>
    </row>
    <row r="28" spans="1:11" x14ac:dyDescent="0.25">
      <c r="A28" s="22">
        <v>10</v>
      </c>
      <c r="B28" s="22" t="s">
        <v>98</v>
      </c>
      <c r="C28" s="22"/>
      <c r="D28" s="20" t="s">
        <v>99</v>
      </c>
      <c r="F28" s="20">
        <v>10.1</v>
      </c>
      <c r="G28" s="20" t="s">
        <v>100</v>
      </c>
      <c r="K28" s="42">
        <f>SUM(August!$K$23,September!$K$23,Oktober!$K$23,November!$K$23,Dezember!$K$23)</f>
        <v>0</v>
      </c>
    </row>
    <row r="29" spans="1:11" x14ac:dyDescent="0.25">
      <c r="A29" s="22"/>
      <c r="B29" s="22"/>
      <c r="C29" s="22"/>
      <c r="K29" s="42"/>
    </row>
    <row r="31" spans="1:11" s="22" customFormat="1" x14ac:dyDescent="0.25">
      <c r="A31" s="22">
        <v>11</v>
      </c>
      <c r="B31" s="22" t="s">
        <v>76</v>
      </c>
      <c r="K31" s="43">
        <f>K18-SUM(K25:K28)</f>
        <v>0</v>
      </c>
    </row>
    <row r="34" spans="1:11" x14ac:dyDescent="0.25">
      <c r="A34" s="22">
        <v>13</v>
      </c>
      <c r="B34" s="22" t="s">
        <v>77</v>
      </c>
      <c r="K34" s="41">
        <f>SUM(August!K27,September!K27,Oktober!K27,November!K27,Dezember!K27)</f>
        <v>0</v>
      </c>
    </row>
    <row r="37" spans="1:11" x14ac:dyDescent="0.25">
      <c r="A37" s="22">
        <v>15</v>
      </c>
      <c r="B37" s="22" t="s">
        <v>79</v>
      </c>
    </row>
    <row r="38" spans="1:11" x14ac:dyDescent="0.25">
      <c r="B38" s="20" t="s">
        <v>78</v>
      </c>
      <c r="K38" s="42">
        <f>SUM(August!K22,September!K22,Oktober!K22,November!K22,Dezember!K22)</f>
        <v>0</v>
      </c>
    </row>
    <row r="39" spans="1:11" x14ac:dyDescent="0.25">
      <c r="B39" s="20" t="s">
        <v>164</v>
      </c>
      <c r="K39" s="41">
        <f>Tabelle1!E6</f>
        <v>4950</v>
      </c>
    </row>
  </sheetData>
  <sheetProtection sheet="1" objects="1" scenarios="1"/>
  <mergeCells count="1">
    <mergeCell ref="A1:L1"/>
  </mergeCells>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39"/>
  <sheetViews>
    <sheetView view="pageBreakPreview" zoomScaleNormal="100" zoomScaleSheetLayoutView="100" workbookViewId="0">
      <selection activeCell="K11" sqref="K11"/>
    </sheetView>
  </sheetViews>
  <sheetFormatPr baseColWidth="10" defaultRowHeight="15.75" x14ac:dyDescent="0.25"/>
  <cols>
    <col min="1" max="1" width="3.5703125" style="20" customWidth="1"/>
    <col min="2" max="2" width="8.28515625" style="20" customWidth="1"/>
    <col min="3" max="3" width="14" style="20" customWidth="1"/>
    <col min="4" max="4" width="6.140625" style="20" customWidth="1"/>
    <col min="5" max="5" width="5.42578125" style="20" customWidth="1"/>
    <col min="6" max="6" width="8" style="20" customWidth="1"/>
    <col min="7" max="7" width="2.7109375" style="20" customWidth="1"/>
    <col min="8" max="8" width="5.85546875" style="20" customWidth="1"/>
    <col min="9" max="9" width="11.5703125" style="20" customWidth="1"/>
    <col min="10" max="10" width="5.5703125" style="20" customWidth="1"/>
    <col min="11" max="11" width="13.42578125" style="20" bestFit="1" customWidth="1"/>
    <col min="12" max="12" width="1.140625" style="20" customWidth="1"/>
    <col min="13" max="16384" width="11.42578125" style="20"/>
  </cols>
  <sheetData>
    <row r="1" spans="1:15" ht="31.5" x14ac:dyDescent="0.5">
      <c r="A1" s="227" t="s">
        <v>80</v>
      </c>
      <c r="B1" s="227"/>
      <c r="C1" s="227"/>
      <c r="D1" s="227"/>
      <c r="E1" s="227"/>
      <c r="F1" s="227"/>
      <c r="G1" s="227"/>
      <c r="H1" s="227"/>
      <c r="I1" s="227"/>
      <c r="J1" s="227"/>
      <c r="K1" s="227"/>
      <c r="L1" s="227"/>
    </row>
    <row r="2" spans="1:15" ht="13.5" customHeight="1" thickBot="1" x14ac:dyDescent="0.3"/>
    <row r="3" spans="1:15" ht="7.5" customHeight="1" x14ac:dyDescent="0.35">
      <c r="A3" s="23"/>
      <c r="B3" s="24"/>
      <c r="C3" s="25"/>
      <c r="D3" s="25"/>
      <c r="E3" s="25"/>
      <c r="F3" s="24"/>
      <c r="G3" s="24"/>
      <c r="H3" s="24"/>
      <c r="I3" s="26"/>
      <c r="J3" s="25"/>
      <c r="K3" s="25"/>
      <c r="L3" s="27"/>
    </row>
    <row r="4" spans="1:15" ht="18" x14ac:dyDescent="0.35">
      <c r="A4" s="28"/>
      <c r="B4" s="32" t="s">
        <v>38</v>
      </c>
      <c r="C4" s="6"/>
      <c r="D4" s="6"/>
      <c r="E4" s="6"/>
      <c r="F4" s="32"/>
      <c r="G4" s="32"/>
      <c r="H4" s="32" t="s">
        <v>39</v>
      </c>
      <c r="I4" s="29"/>
      <c r="J4" s="6"/>
      <c r="K4" s="6"/>
      <c r="L4" s="10"/>
    </row>
    <row r="5" spans="1:15" ht="18" x14ac:dyDescent="0.35">
      <c r="A5" s="28"/>
      <c r="B5" s="6" t="str">
        <f>Stammdaten!B4</f>
        <v>Tester Beispiel</v>
      </c>
      <c r="C5" s="6"/>
      <c r="D5" s="6"/>
      <c r="E5" s="6"/>
      <c r="F5" s="6"/>
      <c r="G5" s="6"/>
      <c r="H5" s="6" t="str">
        <f>Stammdaten!B9</f>
        <v>Muster Hans</v>
      </c>
      <c r="I5" s="29"/>
      <c r="J5" s="6"/>
      <c r="K5" s="6"/>
      <c r="L5" s="10"/>
    </row>
    <row r="6" spans="1:15" ht="18" x14ac:dyDescent="0.35">
      <c r="A6" s="28"/>
      <c r="B6" s="6" t="str">
        <f>Stammdaten!B5</f>
        <v>Teststrasse</v>
      </c>
      <c r="C6" s="6"/>
      <c r="D6" s="6"/>
      <c r="E6" s="6"/>
      <c r="F6" s="6"/>
      <c r="G6" s="6"/>
      <c r="H6" s="6" t="str">
        <f>Stammdaten!B10</f>
        <v>bei der Kirche</v>
      </c>
      <c r="I6" s="29"/>
      <c r="J6" s="6"/>
      <c r="K6" s="6"/>
      <c r="L6" s="10"/>
    </row>
    <row r="7" spans="1:15" ht="18" x14ac:dyDescent="0.35">
      <c r="A7" s="28"/>
      <c r="B7" s="6" t="str">
        <f>Stammdaten!B6</f>
        <v>9999 Testingen</v>
      </c>
      <c r="C7" s="6"/>
      <c r="D7" s="6"/>
      <c r="E7" s="6"/>
      <c r="F7" s="6"/>
      <c r="G7" s="6"/>
      <c r="H7" s="6" t="str">
        <f>Stammdaten!B11</f>
        <v>7777 Musterlingen</v>
      </c>
      <c r="I7" s="29"/>
      <c r="J7" s="6"/>
      <c r="K7" s="6"/>
      <c r="L7" s="10"/>
    </row>
    <row r="8" spans="1:15" ht="18" x14ac:dyDescent="0.35">
      <c r="A8" s="28"/>
      <c r="B8" s="6"/>
      <c r="C8" s="6"/>
      <c r="D8" s="6"/>
      <c r="E8" s="6"/>
      <c r="F8" s="6"/>
      <c r="G8" s="6"/>
      <c r="H8" s="6"/>
      <c r="I8" s="29"/>
      <c r="J8" s="6"/>
      <c r="K8" s="6"/>
      <c r="L8" s="10"/>
    </row>
    <row r="9" spans="1:15" ht="18" x14ac:dyDescent="0.35">
      <c r="A9" s="28"/>
      <c r="B9" s="6"/>
      <c r="C9" s="6"/>
      <c r="D9" s="6"/>
      <c r="E9" s="6"/>
      <c r="F9" s="6"/>
      <c r="G9" s="6"/>
      <c r="H9" s="32" t="s">
        <v>160</v>
      </c>
      <c r="I9" s="191">
        <f>Stammdaten!B15</f>
        <v>40179</v>
      </c>
      <c r="J9" s="6"/>
      <c r="K9" s="6"/>
      <c r="L9" s="10"/>
    </row>
    <row r="10" spans="1:15" ht="17.25" customHeight="1" x14ac:dyDescent="0.35">
      <c r="A10" s="28"/>
      <c r="B10" s="6"/>
      <c r="D10" s="6"/>
      <c r="E10" s="6"/>
      <c r="F10" s="30"/>
      <c r="G10" s="30"/>
      <c r="J10" s="6"/>
      <c r="K10" s="6"/>
      <c r="L10" s="10"/>
    </row>
    <row r="11" spans="1:15" ht="17.25" customHeight="1" x14ac:dyDescent="0.35">
      <c r="A11" s="28"/>
      <c r="B11" s="31" t="s">
        <v>41</v>
      </c>
      <c r="C11" s="30" t="str">
        <f>Stammdaten!B12</f>
        <v>958.69.454.333</v>
      </c>
      <c r="D11" s="6"/>
      <c r="E11" s="32" t="s">
        <v>73</v>
      </c>
      <c r="F11" s="33">
        <f>Stammdaten!C20</f>
        <v>2026</v>
      </c>
      <c r="G11" s="30"/>
      <c r="H11" s="31" t="s">
        <v>72</v>
      </c>
      <c r="I11" s="45" t="s">
        <v>119</v>
      </c>
      <c r="J11" s="34" t="s">
        <v>45</v>
      </c>
      <c r="K11" s="44">
        <v>46234</v>
      </c>
      <c r="L11" s="35"/>
      <c r="O11" s="21"/>
    </row>
    <row r="12" spans="1:15" ht="9.75" customHeight="1" thickBot="1" x14ac:dyDescent="0.4">
      <c r="A12" s="36"/>
      <c r="B12" s="37"/>
      <c r="C12" s="38"/>
      <c r="D12" s="38"/>
      <c r="E12" s="38"/>
      <c r="F12" s="38"/>
      <c r="G12" s="38"/>
      <c r="H12" s="38"/>
      <c r="I12" s="38"/>
      <c r="J12" s="38"/>
      <c r="K12" s="38"/>
      <c r="L12" s="39"/>
    </row>
    <row r="13" spans="1:15" x14ac:dyDescent="0.25">
      <c r="O13" s="21"/>
    </row>
    <row r="14" spans="1:15" x14ac:dyDescent="0.25">
      <c r="K14" s="40" t="s">
        <v>67</v>
      </c>
    </row>
    <row r="15" spans="1:15" x14ac:dyDescent="0.25">
      <c r="A15" s="22">
        <v>1</v>
      </c>
      <c r="B15" s="22" t="s">
        <v>102</v>
      </c>
      <c r="K15" s="41">
        <f>SUM(Januar!L15,Februar!L15,März!L15,April!L15,Mai!L15,Juni!L15,Juli!L15)</f>
        <v>0</v>
      </c>
    </row>
    <row r="16" spans="1:15" x14ac:dyDescent="0.25">
      <c r="A16" s="22"/>
      <c r="B16" s="22"/>
      <c r="K16" s="41"/>
    </row>
    <row r="17" spans="1:11" x14ac:dyDescent="0.25">
      <c r="A17" s="22"/>
      <c r="B17" s="22"/>
      <c r="K17" s="42"/>
    </row>
    <row r="18" spans="1:11" x14ac:dyDescent="0.25">
      <c r="A18" s="22">
        <v>8</v>
      </c>
      <c r="B18" s="22" t="s">
        <v>95</v>
      </c>
      <c r="K18" s="147">
        <f>K15</f>
        <v>0</v>
      </c>
    </row>
    <row r="19" spans="1:11" x14ac:dyDescent="0.25">
      <c r="A19" s="22"/>
      <c r="B19" s="22"/>
      <c r="K19" s="147"/>
    </row>
    <row r="21" spans="1:11" x14ac:dyDescent="0.25">
      <c r="A21" s="22">
        <v>9</v>
      </c>
      <c r="B21" s="22" t="s">
        <v>74</v>
      </c>
    </row>
    <row r="22" spans="1:11" x14ac:dyDescent="0.25">
      <c r="C22" s="20" t="s">
        <v>37</v>
      </c>
      <c r="K22" s="42">
        <f>SUM(Januar!K19,Februar!K19,März!K19,April!K19,Mai!K19,Juni!K19,Juli!K19)</f>
        <v>0</v>
      </c>
    </row>
    <row r="23" spans="1:11" x14ac:dyDescent="0.25">
      <c r="C23" s="20" t="s">
        <v>36</v>
      </c>
      <c r="K23" s="42">
        <f>SUM(Januar!K20,Februar!K20,März!K20,April!K20,Mai!K20,Juni!K20,Juli!K20)</f>
        <v>0</v>
      </c>
    </row>
    <row r="24" spans="1:11" x14ac:dyDescent="0.25">
      <c r="C24" s="20" t="s">
        <v>75</v>
      </c>
      <c r="K24" s="42">
        <f>SUM(Januar!K21,Februar!K21,März!K21,April!K21,Mai!K21,Juni!K21,Juli!K21)</f>
        <v>0</v>
      </c>
    </row>
    <row r="25" spans="1:11" x14ac:dyDescent="0.25">
      <c r="B25" s="20" t="s">
        <v>101</v>
      </c>
      <c r="K25" s="42">
        <f>SUM(K22:K24)</f>
        <v>0</v>
      </c>
    </row>
    <row r="26" spans="1:11" x14ac:dyDescent="0.25">
      <c r="K26" s="42"/>
    </row>
    <row r="27" spans="1:11" x14ac:dyDescent="0.25">
      <c r="K27" s="42"/>
    </row>
    <row r="28" spans="1:11" x14ac:dyDescent="0.25">
      <c r="A28" s="22">
        <v>10</v>
      </c>
      <c r="B28" s="22" t="s">
        <v>98</v>
      </c>
      <c r="C28" s="22"/>
      <c r="D28" s="20" t="s">
        <v>99</v>
      </c>
      <c r="F28" s="20">
        <v>10.1</v>
      </c>
      <c r="G28" s="20" t="s">
        <v>100</v>
      </c>
      <c r="K28" s="42">
        <f>SUM(Januar!K23,Februar!K23,März!K23,April!K23,Mai!K23,Juni!K23,Juli!K23)</f>
        <v>0</v>
      </c>
    </row>
    <row r="29" spans="1:11" x14ac:dyDescent="0.25">
      <c r="A29" s="22"/>
      <c r="B29" s="22"/>
      <c r="C29" s="22"/>
      <c r="K29" s="42"/>
    </row>
    <row r="31" spans="1:11" s="22" customFormat="1" x14ac:dyDescent="0.25">
      <c r="A31" s="22">
        <v>11</v>
      </c>
      <c r="B31" s="22" t="s">
        <v>76</v>
      </c>
      <c r="K31" s="43">
        <f>K18-SUM(K22:K24)</f>
        <v>0</v>
      </c>
    </row>
    <row r="34" spans="1:11" x14ac:dyDescent="0.25">
      <c r="A34" s="22">
        <v>13</v>
      </c>
      <c r="B34" s="22" t="s">
        <v>77</v>
      </c>
      <c r="K34" s="41">
        <f>SUM(Januar!K27,Februar!K27,März!K27,April!K27,Mai!K27,Juni!K27,Juli!K27)</f>
        <v>0</v>
      </c>
    </row>
    <row r="37" spans="1:11" x14ac:dyDescent="0.25">
      <c r="A37" s="22">
        <v>15</v>
      </c>
      <c r="B37" s="22" t="s">
        <v>79</v>
      </c>
    </row>
    <row r="38" spans="1:11" x14ac:dyDescent="0.25">
      <c r="B38" s="20" t="s">
        <v>78</v>
      </c>
      <c r="K38" s="42">
        <f>SUM(Januar!K22,Februar!K22,März!K22,April!K22,Mai!K22,Juni!K22,Juli!K22)</f>
        <v>0</v>
      </c>
    </row>
    <row r="39" spans="1:11" x14ac:dyDescent="0.25">
      <c r="B39" s="20" t="s">
        <v>164</v>
      </c>
      <c r="K39" s="41">
        <f>Tabelle1!E14</f>
        <v>6930</v>
      </c>
    </row>
  </sheetData>
  <mergeCells count="1">
    <mergeCell ref="A1:L1"/>
  </mergeCells>
  <pageMargins left="0.7" right="0.7" top="0.78740157499999996" bottom="0.78740157499999996"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O45"/>
  <sheetViews>
    <sheetView view="pageBreakPreview" zoomScaleNormal="100" zoomScaleSheetLayoutView="100" workbookViewId="0">
      <selection activeCell="E12" sqref="E12:F12"/>
    </sheetView>
  </sheetViews>
  <sheetFormatPr baseColWidth="10" defaultRowHeight="15.75" x14ac:dyDescent="0.25"/>
  <cols>
    <col min="1" max="1" width="3.5703125" style="20" customWidth="1"/>
    <col min="2" max="2" width="8.28515625" style="20" customWidth="1"/>
    <col min="3" max="3" width="14" style="20" customWidth="1"/>
    <col min="4" max="4" width="6.140625" style="20" customWidth="1"/>
    <col min="5" max="5" width="5.42578125" style="20" customWidth="1"/>
    <col min="6" max="6" width="8" style="20" customWidth="1"/>
    <col min="7" max="7" width="2.7109375" style="20" customWidth="1"/>
    <col min="8" max="8" width="5.85546875" style="20" customWidth="1"/>
    <col min="9" max="9" width="11.5703125" style="20" customWidth="1"/>
    <col min="10" max="10" width="5.5703125" style="20" customWidth="1"/>
    <col min="11" max="11" width="13.42578125" style="20" bestFit="1" customWidth="1"/>
    <col min="12" max="12" width="1.140625" style="20" customWidth="1"/>
    <col min="13" max="16384" width="11.42578125" style="20"/>
  </cols>
  <sheetData>
    <row r="1" spans="1:15" ht="31.5" x14ac:dyDescent="0.5">
      <c r="A1" s="227" t="s">
        <v>80</v>
      </c>
      <c r="B1" s="227"/>
      <c r="C1" s="227"/>
      <c r="D1" s="227"/>
      <c r="E1" s="227"/>
      <c r="F1" s="227"/>
      <c r="G1" s="227"/>
      <c r="H1" s="227"/>
      <c r="I1" s="227"/>
      <c r="J1" s="227"/>
      <c r="K1" s="227"/>
      <c r="L1" s="227"/>
    </row>
    <row r="2" spans="1:15" ht="13.5" customHeight="1" thickBot="1" x14ac:dyDescent="0.3"/>
    <row r="3" spans="1:15" ht="7.5" customHeight="1" x14ac:dyDescent="0.35">
      <c r="A3" s="23"/>
      <c r="B3" s="24"/>
      <c r="C3" s="25"/>
      <c r="D3" s="25"/>
      <c r="E3" s="25"/>
      <c r="F3" s="24"/>
      <c r="G3" s="24"/>
      <c r="H3" s="24"/>
      <c r="I3" s="26"/>
      <c r="J3" s="25"/>
      <c r="K3" s="25"/>
      <c r="L3" s="27"/>
    </row>
    <row r="4" spans="1:15" ht="18" x14ac:dyDescent="0.35">
      <c r="A4" s="28"/>
      <c r="B4" s="32" t="s">
        <v>38</v>
      </c>
      <c r="C4" s="6"/>
      <c r="D4" s="6"/>
      <c r="E4" s="6"/>
      <c r="F4" s="32"/>
      <c r="G4" s="32"/>
      <c r="H4" s="32" t="s">
        <v>39</v>
      </c>
      <c r="I4" s="29"/>
      <c r="J4" s="6"/>
      <c r="K4" s="6"/>
      <c r="L4" s="10"/>
    </row>
    <row r="5" spans="1:15" ht="18" x14ac:dyDescent="0.35">
      <c r="A5" s="28"/>
      <c r="B5" s="6" t="str">
        <f>Stammdaten!B4</f>
        <v>Tester Beispiel</v>
      </c>
      <c r="C5" s="6"/>
      <c r="D5" s="6"/>
      <c r="E5" s="6"/>
      <c r="F5" s="6"/>
      <c r="G5" s="6"/>
      <c r="H5" s="6" t="str">
        <f>Stammdaten!B9</f>
        <v>Muster Hans</v>
      </c>
      <c r="I5" s="29"/>
      <c r="J5" s="6"/>
      <c r="K5" s="6"/>
      <c r="L5" s="10"/>
    </row>
    <row r="6" spans="1:15" ht="18" x14ac:dyDescent="0.35">
      <c r="A6" s="28"/>
      <c r="B6" s="6" t="str">
        <f>Stammdaten!B5</f>
        <v>Teststrasse</v>
      </c>
      <c r="C6" s="6"/>
      <c r="D6" s="6"/>
      <c r="E6" s="6"/>
      <c r="F6" s="6"/>
      <c r="G6" s="6"/>
      <c r="H6" s="6" t="str">
        <f>Stammdaten!B10</f>
        <v>bei der Kirche</v>
      </c>
      <c r="I6" s="29"/>
      <c r="J6" s="6"/>
      <c r="K6" s="6"/>
      <c r="L6" s="10"/>
    </row>
    <row r="7" spans="1:15" ht="18" x14ac:dyDescent="0.35">
      <c r="A7" s="28"/>
      <c r="B7" s="6" t="str">
        <f>Stammdaten!B6</f>
        <v>9999 Testingen</v>
      </c>
      <c r="C7" s="6"/>
      <c r="D7" s="6"/>
      <c r="E7" s="6"/>
      <c r="F7" s="6"/>
      <c r="G7" s="6"/>
      <c r="H7" s="6" t="str">
        <f>Stammdaten!B11</f>
        <v>7777 Musterlingen</v>
      </c>
      <c r="I7" s="29"/>
      <c r="J7" s="6"/>
      <c r="K7" s="6"/>
      <c r="L7" s="10"/>
    </row>
    <row r="8" spans="1:15" ht="18" x14ac:dyDescent="0.35">
      <c r="A8" s="28"/>
      <c r="B8" s="6"/>
      <c r="C8" s="6"/>
      <c r="D8" s="6"/>
      <c r="E8" s="6"/>
      <c r="F8" s="6"/>
      <c r="G8" s="6"/>
      <c r="H8" s="6"/>
      <c r="I8" s="29"/>
      <c r="J8" s="6"/>
      <c r="K8" s="6"/>
      <c r="L8" s="10"/>
    </row>
    <row r="9" spans="1:15" ht="18" x14ac:dyDescent="0.35">
      <c r="A9" s="28"/>
      <c r="B9" s="32" t="s">
        <v>64</v>
      </c>
      <c r="C9" s="6"/>
      <c r="D9" s="152" t="str">
        <f>Stammdaten!B16</f>
        <v>bitte auswählen</v>
      </c>
      <c r="E9" s="6"/>
      <c r="F9" s="6"/>
      <c r="G9" s="6"/>
      <c r="H9" s="32" t="s">
        <v>65</v>
      </c>
      <c r="I9" s="29"/>
      <c r="J9" s="152" t="str">
        <f>Stammdaten!B17</f>
        <v>bitte auswählen</v>
      </c>
      <c r="K9" s="6"/>
      <c r="L9" s="10"/>
    </row>
    <row r="10" spans="1:15" ht="18" x14ac:dyDescent="0.35">
      <c r="A10" s="28"/>
      <c r="B10" s="6"/>
      <c r="C10" s="6"/>
      <c r="D10" s="6"/>
      <c r="E10" s="6"/>
      <c r="F10" s="6"/>
      <c r="G10" s="6"/>
      <c r="H10" s="6"/>
      <c r="I10" s="29"/>
      <c r="J10" s="6"/>
      <c r="K10" s="6"/>
      <c r="L10" s="10"/>
    </row>
    <row r="11" spans="1:15" s="22" customFormat="1" ht="17.25" customHeight="1" x14ac:dyDescent="0.35">
      <c r="A11" s="149"/>
      <c r="B11" s="31" t="s">
        <v>41</v>
      </c>
      <c r="C11" s="30" t="str">
        <f>Stammdaten!B12</f>
        <v>958.69.454.333</v>
      </c>
      <c r="D11" s="32"/>
      <c r="E11" s="32"/>
      <c r="F11" s="31"/>
      <c r="G11" s="31"/>
      <c r="J11" s="32"/>
      <c r="K11" s="32"/>
      <c r="L11" s="150"/>
    </row>
    <row r="12" spans="1:15" ht="17.25" customHeight="1" x14ac:dyDescent="0.35">
      <c r="A12" s="28"/>
      <c r="B12" s="22" t="s">
        <v>160</v>
      </c>
      <c r="C12" s="192">
        <f>Stammdaten!B15</f>
        <v>40179</v>
      </c>
      <c r="D12" s="32" t="s">
        <v>73</v>
      </c>
      <c r="E12" s="228" t="str">
        <f>Stammdaten!B20&amp;"-"&amp;Stammdaten!C20</f>
        <v>2025-2026</v>
      </c>
      <c r="F12" s="228"/>
      <c r="G12" s="30"/>
      <c r="H12" s="31" t="s">
        <v>72</v>
      </c>
      <c r="I12" s="45" t="s">
        <v>44</v>
      </c>
      <c r="J12" s="34" t="s">
        <v>45</v>
      </c>
      <c r="K12" s="44" t="s">
        <v>94</v>
      </c>
      <c r="L12" s="35"/>
      <c r="O12" s="21"/>
    </row>
    <row r="13" spans="1:15" ht="9.75" customHeight="1" thickBot="1" x14ac:dyDescent="0.4">
      <c r="A13" s="36"/>
      <c r="B13" s="37"/>
      <c r="C13" s="38"/>
      <c r="D13" s="38"/>
      <c r="E13" s="38"/>
      <c r="F13" s="38"/>
      <c r="G13" s="38"/>
      <c r="H13" s="38"/>
      <c r="I13" s="38"/>
      <c r="J13" s="38"/>
      <c r="K13" s="38"/>
      <c r="L13" s="39"/>
    </row>
    <row r="14" spans="1:15" x14ac:dyDescent="0.25">
      <c r="O14" s="21"/>
    </row>
    <row r="15" spans="1:15" x14ac:dyDescent="0.25">
      <c r="K15" s="40" t="s">
        <v>67</v>
      </c>
    </row>
    <row r="16" spans="1:15" x14ac:dyDescent="0.25">
      <c r="A16" s="22">
        <v>1</v>
      </c>
      <c r="B16" s="22" t="s">
        <v>102</v>
      </c>
      <c r="K16" s="41">
        <f>SUM('Zusammenfassung Aug-Dez.'!K15,'Zusammenfassung Jan.-Juli'!K15)</f>
        <v>0</v>
      </c>
    </row>
    <row r="17" spans="1:11" x14ac:dyDescent="0.25">
      <c r="A17" s="22"/>
      <c r="B17" s="22"/>
      <c r="K17" s="41"/>
    </row>
    <row r="18" spans="1:11" x14ac:dyDescent="0.25">
      <c r="A18" s="22"/>
      <c r="B18" s="22"/>
      <c r="K18" s="41"/>
    </row>
    <row r="19" spans="1:11" x14ac:dyDescent="0.25">
      <c r="A19" s="22">
        <v>8</v>
      </c>
      <c r="B19" s="22" t="s">
        <v>95</v>
      </c>
      <c r="K19" s="41">
        <f>K16</f>
        <v>0</v>
      </c>
    </row>
    <row r="20" spans="1:11" x14ac:dyDescent="0.25">
      <c r="A20" s="22"/>
      <c r="B20" s="22"/>
      <c r="K20" s="41"/>
    </row>
    <row r="21" spans="1:11" x14ac:dyDescent="0.25">
      <c r="K21" s="41"/>
    </row>
    <row r="22" spans="1:11" x14ac:dyDescent="0.25">
      <c r="A22" s="22">
        <v>9</v>
      </c>
      <c r="B22" s="22" t="s">
        <v>74</v>
      </c>
      <c r="K22" s="41"/>
    </row>
    <row r="23" spans="1:11" x14ac:dyDescent="0.25">
      <c r="C23" s="20" t="s">
        <v>37</v>
      </c>
      <c r="K23" s="41">
        <f>SUM('Zusammenfassung Aug-Dez.'!K22,'Zusammenfassung Jan.-Juli'!K22)</f>
        <v>0</v>
      </c>
    </row>
    <row r="24" spans="1:11" x14ac:dyDescent="0.25">
      <c r="C24" s="20" t="s">
        <v>36</v>
      </c>
      <c r="K24" s="41">
        <f>SUM('Zusammenfassung Aug-Dez.'!K23,'Zusammenfassung Jan.-Juli'!K23)</f>
        <v>0</v>
      </c>
    </row>
    <row r="25" spans="1:11" x14ac:dyDescent="0.25">
      <c r="C25" s="20" t="s">
        <v>75</v>
      </c>
      <c r="K25" s="41">
        <f>SUM('Zusammenfassung Aug-Dez.'!K24,'Zusammenfassung Jan.-Juli'!K24)</f>
        <v>0</v>
      </c>
    </row>
    <row r="26" spans="1:11" x14ac:dyDescent="0.25">
      <c r="B26" s="20" t="s">
        <v>101</v>
      </c>
      <c r="K26" s="41">
        <f>'Zusammenfassung Aug-Dez.'!K25+'Zusammenfassung Jan.-Juli'!K25</f>
        <v>0</v>
      </c>
    </row>
    <row r="27" spans="1:11" x14ac:dyDescent="0.25">
      <c r="K27" s="41"/>
    </row>
    <row r="28" spans="1:11" x14ac:dyDescent="0.25">
      <c r="K28" s="41"/>
    </row>
    <row r="29" spans="1:11" x14ac:dyDescent="0.25">
      <c r="A29" s="22">
        <v>10</v>
      </c>
      <c r="B29" s="22" t="s">
        <v>98</v>
      </c>
      <c r="D29" s="20" t="s">
        <v>99</v>
      </c>
      <c r="K29" s="41">
        <f>SUM(Januar!$K$23,Februar!$K$23,März!$K$23,April!$K$23,Mai!$K$23,Juni!$K$23,Juli!$K$23,August!$K$23,September!$K$23,Oktober!$K$23,November!$K$23,Dezember!$K$23)</f>
        <v>0</v>
      </c>
    </row>
    <row r="30" spans="1:11" x14ac:dyDescent="0.25">
      <c r="A30" s="22"/>
      <c r="B30" s="22"/>
      <c r="K30" s="41"/>
    </row>
    <row r="31" spans="1:11" x14ac:dyDescent="0.25">
      <c r="K31" s="41"/>
    </row>
    <row r="32" spans="1:11" s="22" customFormat="1" x14ac:dyDescent="0.25">
      <c r="A32" s="22">
        <v>11</v>
      </c>
      <c r="B32" s="22" t="s">
        <v>76</v>
      </c>
      <c r="K32" s="43">
        <f>K16-SUM(K23:K25)</f>
        <v>0</v>
      </c>
    </row>
    <row r="33" spans="1:11" x14ac:dyDescent="0.25">
      <c r="K33" s="41"/>
    </row>
    <row r="34" spans="1:11" x14ac:dyDescent="0.25">
      <c r="K34" s="41"/>
    </row>
    <row r="35" spans="1:11" x14ac:dyDescent="0.25">
      <c r="A35" s="22">
        <v>13</v>
      </c>
      <c r="B35" s="22" t="s">
        <v>77</v>
      </c>
      <c r="K35" s="41">
        <f>SUM(Januar!K27,Februar!K27,März!K27,April!K27,Mai!K27,Juni!K27,Juli!K27)</f>
        <v>0</v>
      </c>
    </row>
    <row r="36" spans="1:11" x14ac:dyDescent="0.25">
      <c r="K36" s="41"/>
    </row>
    <row r="37" spans="1:11" x14ac:dyDescent="0.25">
      <c r="K37" s="41"/>
    </row>
    <row r="38" spans="1:11" x14ac:dyDescent="0.25">
      <c r="A38" s="22">
        <v>15</v>
      </c>
      <c r="B38" s="22" t="s">
        <v>79</v>
      </c>
      <c r="K38" s="41"/>
    </row>
    <row r="39" spans="1:11" x14ac:dyDescent="0.25">
      <c r="B39" s="20" t="s">
        <v>78</v>
      </c>
      <c r="K39" s="41">
        <f>SUM(Januar!K22,Februar!K22,März!K22,April!K22,Mai!K22,Juni!K22,Juli!K22)</f>
        <v>0</v>
      </c>
    </row>
    <row r="40" spans="1:11" x14ac:dyDescent="0.25">
      <c r="K40" s="41"/>
    </row>
    <row r="41" spans="1:11" x14ac:dyDescent="0.25">
      <c r="K41" s="41"/>
    </row>
    <row r="42" spans="1:11" x14ac:dyDescent="0.25">
      <c r="K42" s="41"/>
    </row>
    <row r="43" spans="1:11" x14ac:dyDescent="0.25">
      <c r="B43" s="20" t="s">
        <v>2</v>
      </c>
      <c r="K43" s="41">
        <f>SUM(August!$K$24,September!$K$24,Oktober!$K$24,November!$K$24,Dezember!$K$24,Januar!$K$24,Februar!$K$24,März!$K$24,April!$K$24,Mai!$K$24,Juni!$K$24,Juli!$K$24)</f>
        <v>11880</v>
      </c>
    </row>
    <row r="44" spans="1:11" x14ac:dyDescent="0.25">
      <c r="A44" s="148"/>
      <c r="B44" s="148" t="s">
        <v>53</v>
      </c>
      <c r="C44" s="148"/>
      <c r="K44" s="41">
        <f>SUM(Januar!$K$28,Februar!$K$28,März!$K$28,April!$K$28,Mai!$K$28,Juni!$K$28,Juli!$K$28,August!$K$28, September!$K$28, Oktober!$K$28,November!$K$28,Dezember!$K$28)</f>
        <v>0</v>
      </c>
    </row>
    <row r="45" spans="1:11" s="22" customFormat="1" x14ac:dyDescent="0.25">
      <c r="B45" s="22" t="s">
        <v>103</v>
      </c>
      <c r="K45" s="43">
        <f>K43-K44</f>
        <v>11880</v>
      </c>
    </row>
  </sheetData>
  <sheetProtection sheet="1" objects="1" scenarios="1"/>
  <mergeCells count="2">
    <mergeCell ref="A1:L1"/>
    <mergeCell ref="E12:F12"/>
  </mergeCells>
  <pageMargins left="0.70866141732283472" right="0.70866141732283472" top="0.78740157480314965" bottom="0.78740157480314965" header="0.31496062992125984" footer="0.31496062992125984"/>
  <pageSetup paperSize="9" orientation="portrait" r:id="rId1"/>
  <headerFooter>
    <oddFooter>&amp;L&amp;9&amp;D</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17"/>
  <sheetViews>
    <sheetView workbookViewId="0">
      <selection activeCell="C15" sqref="C15"/>
    </sheetView>
  </sheetViews>
  <sheetFormatPr baseColWidth="10" defaultRowHeight="15" x14ac:dyDescent="0.25"/>
  <cols>
    <col min="1" max="1" width="10.85546875" bestFit="1" customWidth="1"/>
    <col min="2" max="2" width="8.5703125" bestFit="1" customWidth="1"/>
    <col min="3" max="3" width="11.28515625" bestFit="1" customWidth="1"/>
    <col min="4" max="4" width="11.42578125" bestFit="1" customWidth="1"/>
    <col min="5" max="5" width="13.5703125" bestFit="1" customWidth="1"/>
  </cols>
  <sheetData>
    <row r="1" spans="1:5" s="20" customFormat="1" ht="31.5" x14ac:dyDescent="0.25">
      <c r="A1" s="198" t="s">
        <v>161</v>
      </c>
      <c r="B1" s="198" t="s">
        <v>162</v>
      </c>
      <c r="C1" s="199" t="s">
        <v>167</v>
      </c>
      <c r="D1" s="199" t="s">
        <v>165</v>
      </c>
      <c r="E1" s="199" t="s">
        <v>166</v>
      </c>
    </row>
    <row r="2" spans="1:5" ht="18.75" customHeight="1" x14ac:dyDescent="0.25">
      <c r="A2" t="s">
        <v>131</v>
      </c>
      <c r="B2" s="193">
        <f>August!K24</f>
        <v>990</v>
      </c>
      <c r="C2" s="194">
        <f>August!K28</f>
        <v>0</v>
      </c>
      <c r="D2" s="193">
        <f>B2-C2</f>
        <v>990</v>
      </c>
    </row>
    <row r="3" spans="1:5" ht="18.75" customHeight="1" x14ac:dyDescent="0.25">
      <c r="A3" t="s">
        <v>132</v>
      </c>
      <c r="B3" s="194">
        <f>September!K24</f>
        <v>990</v>
      </c>
      <c r="C3" s="194">
        <f>September!K28</f>
        <v>0</v>
      </c>
      <c r="D3" s="193">
        <f t="shared" ref="D3:D14" si="0">B3-C3</f>
        <v>990</v>
      </c>
    </row>
    <row r="4" spans="1:5" ht="18.75" customHeight="1" x14ac:dyDescent="0.25">
      <c r="A4" t="s">
        <v>133</v>
      </c>
      <c r="B4" s="194">
        <f>Oktober!K24</f>
        <v>990</v>
      </c>
      <c r="C4" s="194">
        <f>Oktober!K28</f>
        <v>0</v>
      </c>
      <c r="D4" s="193">
        <f t="shared" si="0"/>
        <v>990</v>
      </c>
    </row>
    <row r="5" spans="1:5" ht="18.75" customHeight="1" x14ac:dyDescent="0.25">
      <c r="A5" t="s">
        <v>134</v>
      </c>
      <c r="B5" s="194">
        <f>November!K24</f>
        <v>990</v>
      </c>
      <c r="C5" s="194">
        <f>November!K28</f>
        <v>0</v>
      </c>
      <c r="D5" s="193">
        <f t="shared" si="0"/>
        <v>990</v>
      </c>
    </row>
    <row r="6" spans="1:5" ht="18.75" customHeight="1" x14ac:dyDescent="0.25">
      <c r="A6" t="s">
        <v>135</v>
      </c>
      <c r="B6" s="194">
        <f>Dezember!K24</f>
        <v>990</v>
      </c>
      <c r="C6" s="194">
        <f>Dezember!K28</f>
        <v>0</v>
      </c>
      <c r="D6" s="193">
        <f t="shared" si="0"/>
        <v>990</v>
      </c>
      <c r="E6" s="197">
        <f>SUM(D2:D6)</f>
        <v>4950</v>
      </c>
    </row>
    <row r="7" spans="1:5" x14ac:dyDescent="0.25">
      <c r="B7" s="194"/>
      <c r="C7" s="194"/>
      <c r="D7" s="193"/>
      <c r="E7" s="193"/>
    </row>
    <row r="8" spans="1:5" ht="20.25" customHeight="1" x14ac:dyDescent="0.25">
      <c r="A8" t="s">
        <v>136</v>
      </c>
      <c r="B8" s="193">
        <f>Januar!K24</f>
        <v>990</v>
      </c>
      <c r="C8" s="193">
        <f>Januar!K28</f>
        <v>0</v>
      </c>
      <c r="D8" s="193">
        <f t="shared" si="0"/>
        <v>990</v>
      </c>
    </row>
    <row r="9" spans="1:5" ht="20.25" customHeight="1" x14ac:dyDescent="0.25">
      <c r="A9" t="s">
        <v>137</v>
      </c>
      <c r="B9" s="193">
        <f>Februar!K24</f>
        <v>990</v>
      </c>
      <c r="C9" s="193">
        <f>Februar!K28</f>
        <v>0</v>
      </c>
      <c r="D9" s="193">
        <f t="shared" si="0"/>
        <v>990</v>
      </c>
    </row>
    <row r="10" spans="1:5" ht="20.25" customHeight="1" x14ac:dyDescent="0.25">
      <c r="A10" t="s">
        <v>138</v>
      </c>
      <c r="B10" s="193">
        <f>März!K24</f>
        <v>990</v>
      </c>
      <c r="C10" s="193">
        <f>März!K28</f>
        <v>0</v>
      </c>
      <c r="D10" s="193">
        <f t="shared" si="0"/>
        <v>990</v>
      </c>
    </row>
    <row r="11" spans="1:5" ht="20.25" customHeight="1" x14ac:dyDescent="0.25">
      <c r="A11" t="s">
        <v>139</v>
      </c>
      <c r="B11" s="193">
        <f>April!K24</f>
        <v>990</v>
      </c>
      <c r="C11" s="193">
        <f>April!K28</f>
        <v>0</v>
      </c>
      <c r="D11" s="193">
        <f t="shared" si="0"/>
        <v>990</v>
      </c>
    </row>
    <row r="12" spans="1:5" ht="20.25" customHeight="1" x14ac:dyDescent="0.25">
      <c r="A12" t="s">
        <v>140</v>
      </c>
      <c r="B12" s="193">
        <f>Mai!K24</f>
        <v>990</v>
      </c>
      <c r="C12" s="193">
        <f>Mai!K28</f>
        <v>0</v>
      </c>
      <c r="D12" s="193">
        <f t="shared" si="0"/>
        <v>990</v>
      </c>
    </row>
    <row r="13" spans="1:5" ht="20.25" customHeight="1" x14ac:dyDescent="0.25">
      <c r="A13" t="s">
        <v>141</v>
      </c>
      <c r="B13" s="193">
        <f>Juni!K24</f>
        <v>990</v>
      </c>
      <c r="C13" s="193">
        <f>Juni!K28</f>
        <v>0</v>
      </c>
      <c r="D13" s="193">
        <f t="shared" si="0"/>
        <v>990</v>
      </c>
    </row>
    <row r="14" spans="1:5" ht="20.25" customHeight="1" x14ac:dyDescent="0.25">
      <c r="A14" t="s">
        <v>130</v>
      </c>
      <c r="B14" s="193">
        <f>Juli!K24</f>
        <v>990</v>
      </c>
      <c r="C14" s="193">
        <f>Juli!K28</f>
        <v>0</v>
      </c>
      <c r="D14" s="193">
        <f t="shared" si="0"/>
        <v>990</v>
      </c>
      <c r="E14" s="197">
        <f>SUM(D8:D14)</f>
        <v>6930</v>
      </c>
    </row>
    <row r="17" spans="2:4" x14ac:dyDescent="0.25">
      <c r="B17" s="197">
        <f>SUM(B2:B14)</f>
        <v>11880</v>
      </c>
      <c r="C17" s="197">
        <f t="shared" ref="C17:D17" si="1">SUM(C2:C14)</f>
        <v>0</v>
      </c>
      <c r="D17" s="197">
        <f t="shared" si="1"/>
        <v>11880</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52"/>
  <sheetViews>
    <sheetView view="pageBreakPreview" zoomScale="115" zoomScaleNormal="100" zoomScaleSheetLayoutView="115" workbookViewId="0">
      <selection activeCell="L12" sqref="L12"/>
    </sheetView>
  </sheetViews>
  <sheetFormatPr baseColWidth="10" defaultRowHeight="15" x14ac:dyDescent="0.25"/>
  <cols>
    <col min="1" max="1" width="1.28515625" style="47" customWidth="1"/>
    <col min="2" max="2" width="27.28515625" style="47" customWidth="1"/>
    <col min="3" max="3" width="7.42578125" style="47" customWidth="1"/>
    <col min="4" max="4" width="7.5703125" style="47" customWidth="1"/>
    <col min="5" max="5" width="1.85546875" style="47" customWidth="1"/>
    <col min="6" max="6" width="8.140625" style="47" customWidth="1"/>
    <col min="7" max="7" width="0.85546875" style="47" customWidth="1"/>
    <col min="8" max="8" width="7.5703125" style="47" customWidth="1"/>
    <col min="9" max="9" width="1.85546875" style="47" customWidth="1"/>
    <col min="10" max="10" width="5.5703125" style="47" customWidth="1"/>
    <col min="11" max="11" width="6.5703125" style="47" customWidth="1"/>
    <col min="12" max="12" width="11.42578125" style="47" customWidth="1"/>
    <col min="13" max="13" width="0.42578125" style="47" customWidth="1"/>
    <col min="14" max="16384" width="11.42578125" style="47"/>
  </cols>
  <sheetData>
    <row r="1" spans="1:16" s="46" customFormat="1" ht="39" customHeight="1" x14ac:dyDescent="0.25">
      <c r="A1" s="213" t="s">
        <v>87</v>
      </c>
      <c r="B1" s="213"/>
      <c r="C1" s="213"/>
      <c r="D1" s="213"/>
      <c r="E1" s="213"/>
      <c r="F1" s="213"/>
      <c r="G1" s="213"/>
      <c r="H1" s="213"/>
      <c r="I1" s="213"/>
      <c r="J1" s="213"/>
      <c r="K1" s="213"/>
      <c r="L1" s="213"/>
      <c r="M1" s="129"/>
    </row>
    <row r="2" spans="1:16" ht="13.5" customHeight="1" thickBot="1" x14ac:dyDescent="0.3"/>
    <row r="3" spans="1:16" ht="16.5" x14ac:dyDescent="0.3">
      <c r="A3" s="48"/>
      <c r="B3" s="18" t="s">
        <v>38</v>
      </c>
      <c r="C3" s="17"/>
      <c r="D3" s="18" t="s">
        <v>39</v>
      </c>
      <c r="E3" s="18"/>
      <c r="F3" s="18"/>
      <c r="G3" s="18"/>
      <c r="H3" s="49"/>
      <c r="I3" s="154" t="s">
        <v>65</v>
      </c>
      <c r="J3" s="154"/>
      <c r="K3" s="17"/>
      <c r="L3" s="17"/>
      <c r="M3" s="15"/>
    </row>
    <row r="4" spans="1:16" ht="16.5" x14ac:dyDescent="0.3">
      <c r="A4" s="50"/>
      <c r="B4" s="19" t="str">
        <f>Stammdaten!B4</f>
        <v>Tester Beispiel</v>
      </c>
      <c r="C4" s="19"/>
      <c r="D4" s="19" t="str">
        <f>Stammdaten!B9</f>
        <v>Muster Hans</v>
      </c>
      <c r="F4" s="19"/>
      <c r="G4" s="19"/>
      <c r="H4" s="51"/>
      <c r="I4" s="155" t="str">
        <f>Stammdaten!B17</f>
        <v>bitte auswählen</v>
      </c>
      <c r="K4" s="19"/>
      <c r="L4" s="19"/>
      <c r="M4" s="8"/>
    </row>
    <row r="5" spans="1:16" ht="16.5" x14ac:dyDescent="0.3">
      <c r="A5" s="50"/>
      <c r="B5" s="19" t="str">
        <f>Stammdaten!B5</f>
        <v>Teststrasse</v>
      </c>
      <c r="C5" s="19"/>
      <c r="D5" s="19" t="str">
        <f>Stammdaten!B10</f>
        <v>bei der Kirche</v>
      </c>
      <c r="F5" s="19"/>
      <c r="G5" s="19"/>
      <c r="H5" s="51"/>
      <c r="I5" s="157" t="str">
        <f>Stammdaten!$B$16</f>
        <v>bitte auswählen</v>
      </c>
      <c r="J5" s="51" t="s">
        <v>64</v>
      </c>
      <c r="K5" s="19"/>
      <c r="L5" s="19"/>
      <c r="M5" s="10"/>
    </row>
    <row r="6" spans="1:16" ht="16.5" x14ac:dyDescent="0.3">
      <c r="A6" s="50"/>
      <c r="B6" s="19" t="str">
        <f>Stammdaten!B6</f>
        <v>9999 Testingen</v>
      </c>
      <c r="C6" s="19"/>
      <c r="D6" s="19" t="str">
        <f>Stammdaten!B11</f>
        <v>7777 Musterlingen</v>
      </c>
      <c r="F6" s="19"/>
      <c r="G6" s="19"/>
      <c r="H6" s="51"/>
      <c r="I6" s="157"/>
      <c r="J6" s="51"/>
      <c r="L6" s="19"/>
      <c r="M6" s="10"/>
    </row>
    <row r="7" spans="1:16" ht="17.25" customHeight="1" x14ac:dyDescent="0.25">
      <c r="A7" s="9"/>
      <c r="B7" s="6"/>
      <c r="C7" s="6"/>
      <c r="D7" s="6"/>
      <c r="E7" s="52"/>
      <c r="F7" s="52"/>
      <c r="G7" s="52"/>
      <c r="H7" s="52"/>
      <c r="I7" s="52"/>
      <c r="J7" s="52"/>
      <c r="K7" s="7"/>
      <c r="L7" s="6"/>
      <c r="M7" s="10"/>
    </row>
    <row r="8" spans="1:16" s="54" customFormat="1" ht="17.25" customHeight="1" x14ac:dyDescent="0.35">
      <c r="A8" s="53"/>
      <c r="B8" s="11" t="s">
        <v>40</v>
      </c>
      <c r="C8" s="120" t="s">
        <v>108</v>
      </c>
      <c r="D8" s="11"/>
      <c r="E8" s="52" t="s">
        <v>41</v>
      </c>
      <c r="F8" s="52"/>
      <c r="G8" s="12"/>
      <c r="H8" s="52" t="str">
        <f>Stammdaten!B12</f>
        <v>958.69.454.333</v>
      </c>
      <c r="I8" s="52"/>
      <c r="J8" s="52"/>
      <c r="K8" s="7"/>
      <c r="L8" s="11"/>
      <c r="M8" s="13"/>
    </row>
    <row r="9" spans="1:16" s="54" customFormat="1" ht="17.25" customHeight="1" x14ac:dyDescent="0.35">
      <c r="A9" s="53"/>
      <c r="B9" s="11" t="s">
        <v>42</v>
      </c>
      <c r="C9" s="120" t="s">
        <v>88</v>
      </c>
      <c r="D9" s="11"/>
      <c r="E9" s="52" t="s">
        <v>43</v>
      </c>
      <c r="F9" s="52"/>
      <c r="G9" s="14"/>
      <c r="H9" s="230" t="s">
        <v>44</v>
      </c>
      <c r="I9" s="231" t="s">
        <v>184</v>
      </c>
      <c r="J9" s="232"/>
      <c r="K9" s="233" t="s">
        <v>185</v>
      </c>
      <c r="L9" s="234">
        <f>Stammdaten!B20</f>
        <v>2025</v>
      </c>
      <c r="M9" s="55"/>
      <c r="P9" s="56"/>
    </row>
    <row r="10" spans="1:16" ht="7.5" customHeight="1" thickBot="1" x14ac:dyDescent="0.35">
      <c r="A10" s="57"/>
      <c r="B10" s="58"/>
      <c r="C10" s="59"/>
      <c r="D10" s="59"/>
      <c r="E10" s="59"/>
      <c r="F10" s="59"/>
      <c r="G10" s="59"/>
      <c r="H10" s="59"/>
      <c r="I10" s="59"/>
      <c r="J10" s="59"/>
      <c r="K10" s="59"/>
      <c r="L10" s="59"/>
      <c r="M10" s="60"/>
    </row>
    <row r="11" spans="1:16" s="61" customFormat="1" ht="15.75" x14ac:dyDescent="0.25">
      <c r="P11" s="62"/>
    </row>
    <row r="12" spans="1:16" x14ac:dyDescent="0.25">
      <c r="A12" s="63" t="s">
        <v>0</v>
      </c>
      <c r="B12" s="64"/>
      <c r="C12" s="64"/>
      <c r="D12" s="64"/>
      <c r="E12" s="64"/>
      <c r="F12" s="64"/>
      <c r="G12" s="64"/>
      <c r="H12" s="64"/>
      <c r="I12" s="64"/>
      <c r="J12" s="64"/>
      <c r="K12" s="65" t="s">
        <v>67</v>
      </c>
      <c r="L12" s="16"/>
      <c r="M12" s="66"/>
    </row>
    <row r="13" spans="1:16" x14ac:dyDescent="0.25">
      <c r="A13" s="64" t="s">
        <v>1</v>
      </c>
      <c r="B13" s="64"/>
      <c r="C13" s="214"/>
      <c r="D13" s="214"/>
      <c r="E13" s="214"/>
      <c r="F13" s="214"/>
      <c r="G13" s="214"/>
      <c r="H13" s="64"/>
      <c r="I13" s="64"/>
      <c r="J13" s="64"/>
      <c r="K13" s="65" t="s">
        <v>67</v>
      </c>
      <c r="L13" s="16"/>
      <c r="M13" s="66"/>
    </row>
    <row r="14" spans="1:16" x14ac:dyDescent="0.25">
      <c r="A14" s="67"/>
      <c r="B14" s="67"/>
      <c r="C14" s="214"/>
      <c r="D14" s="214"/>
      <c r="E14" s="214"/>
      <c r="F14" s="214"/>
      <c r="G14" s="214"/>
      <c r="H14" s="64"/>
      <c r="I14" s="64"/>
      <c r="J14" s="64"/>
      <c r="K14" s="65" t="s">
        <v>67</v>
      </c>
      <c r="L14" s="16"/>
      <c r="M14" s="66"/>
    </row>
    <row r="15" spans="1:16" x14ac:dyDescent="0.25">
      <c r="A15" s="66"/>
      <c r="B15" s="68" t="s">
        <v>46</v>
      </c>
      <c r="C15" s="68"/>
      <c r="D15" s="68"/>
      <c r="E15" s="68"/>
      <c r="F15" s="68"/>
      <c r="G15" s="68"/>
      <c r="H15" s="68"/>
      <c r="I15" s="68"/>
      <c r="J15" s="68"/>
      <c r="K15" s="69" t="s">
        <v>67</v>
      </c>
      <c r="L15" s="70">
        <f>SUM(L12:L14)</f>
        <v>0</v>
      </c>
      <c r="M15" s="66"/>
    </row>
    <row r="16" spans="1:16" x14ac:dyDescent="0.25">
      <c r="A16" s="71"/>
      <c r="B16" s="66"/>
      <c r="C16" s="66"/>
      <c r="D16" s="66"/>
      <c r="E16" s="66"/>
      <c r="F16" s="66"/>
      <c r="G16" s="66"/>
      <c r="H16" s="66"/>
      <c r="I16" s="66"/>
      <c r="J16" s="66"/>
      <c r="K16" s="66"/>
      <c r="L16" s="72"/>
      <c r="M16" s="66"/>
    </row>
    <row r="17" spans="1:13" x14ac:dyDescent="0.25">
      <c r="A17" s="71" t="s">
        <v>47</v>
      </c>
      <c r="B17" s="51"/>
      <c r="C17" s="51"/>
      <c r="D17" s="51"/>
      <c r="E17" s="51"/>
      <c r="F17" s="51"/>
      <c r="G17" s="51"/>
      <c r="H17" s="51"/>
      <c r="I17" s="51"/>
      <c r="J17" s="51"/>
      <c r="K17" s="51"/>
      <c r="L17" s="72"/>
      <c r="M17" s="66"/>
    </row>
    <row r="18" spans="1:13" x14ac:dyDescent="0.25">
      <c r="A18" s="66"/>
      <c r="B18" s="73"/>
      <c r="C18" s="73"/>
      <c r="D18" s="74" t="s">
        <v>48</v>
      </c>
      <c r="E18" s="73"/>
      <c r="F18" s="212" t="s">
        <v>68</v>
      </c>
      <c r="G18" s="212"/>
      <c r="H18" s="212"/>
      <c r="I18" s="212"/>
      <c r="J18" s="75"/>
      <c r="K18" s="73"/>
      <c r="L18" s="72"/>
      <c r="M18" s="66"/>
    </row>
    <row r="19" spans="1:13" x14ac:dyDescent="0.25">
      <c r="A19" s="66"/>
      <c r="B19" s="76" t="s">
        <v>37</v>
      </c>
      <c r="C19" s="76"/>
      <c r="D19" s="77">
        <f>Stammdaten!B24</f>
        <v>10.6</v>
      </c>
      <c r="E19" s="78" t="s">
        <v>3</v>
      </c>
      <c r="F19" s="79">
        <v>0.5</v>
      </c>
      <c r="G19" s="79"/>
      <c r="H19" s="80">
        <f>D19*F19</f>
        <v>5.3</v>
      </c>
      <c r="I19" s="78" t="s">
        <v>3</v>
      </c>
      <c r="J19" s="81" t="s">
        <v>67</v>
      </c>
      <c r="K19" s="121">
        <f>IF($C$9="nein",0,ROUND(($L$15*$H$19/100)*2,1)/2)</f>
        <v>0</v>
      </c>
      <c r="L19" s="72"/>
      <c r="M19" s="66"/>
    </row>
    <row r="20" spans="1:13" x14ac:dyDescent="0.25">
      <c r="A20" s="66"/>
      <c r="B20" s="78" t="s">
        <v>36</v>
      </c>
      <c r="C20" s="78"/>
      <c r="D20" s="77">
        <f>Stammdaten!B25</f>
        <v>2.2000000000000002</v>
      </c>
      <c r="E20" s="78" t="s">
        <v>3</v>
      </c>
      <c r="F20" s="79">
        <v>0.5</v>
      </c>
      <c r="G20" s="79"/>
      <c r="H20" s="80">
        <f>D20*F20</f>
        <v>1.1000000000000001</v>
      </c>
      <c r="I20" s="78" t="s">
        <v>3</v>
      </c>
      <c r="J20" s="81" t="s">
        <v>67</v>
      </c>
      <c r="K20" s="82">
        <f>IF($C$9="nein",0,ROUND(($L$15*H20/100)*2,1)/2)</f>
        <v>0</v>
      </c>
      <c r="L20" s="72"/>
      <c r="M20" s="66"/>
    </row>
    <row r="21" spans="1:13" x14ac:dyDescent="0.25">
      <c r="A21" s="66"/>
      <c r="B21" s="78" t="s">
        <v>4</v>
      </c>
      <c r="C21" s="78"/>
      <c r="D21" s="77">
        <f>Stammdaten!B27</f>
        <v>1.681</v>
      </c>
      <c r="E21" s="78" t="s">
        <v>3</v>
      </c>
      <c r="F21" s="79">
        <v>1</v>
      </c>
      <c r="G21" s="79"/>
      <c r="H21" s="80">
        <f>D21*F21</f>
        <v>1.681</v>
      </c>
      <c r="I21" s="78" t="s">
        <v>3</v>
      </c>
      <c r="J21" s="81" t="s">
        <v>67</v>
      </c>
      <c r="K21" s="82">
        <f>ROUND(($L$15*H21/100)*2,1)/2</f>
        <v>0</v>
      </c>
      <c r="L21" s="72"/>
      <c r="M21" s="66"/>
    </row>
    <row r="22" spans="1:13" x14ac:dyDescent="0.25">
      <c r="A22" s="66"/>
      <c r="B22" s="78" t="s">
        <v>5</v>
      </c>
      <c r="C22" s="78"/>
      <c r="D22" s="77">
        <f>Stammdaten!B26</f>
        <v>0.95</v>
      </c>
      <c r="E22" s="78" t="s">
        <v>3</v>
      </c>
      <c r="F22" s="79">
        <v>0.5</v>
      </c>
      <c r="G22" s="79"/>
      <c r="H22" s="80">
        <f>D22*F22</f>
        <v>0.47499999999999998</v>
      </c>
      <c r="I22" s="78" t="s">
        <v>3</v>
      </c>
      <c r="J22" s="81" t="s">
        <v>67</v>
      </c>
      <c r="K22" s="82">
        <f>ROUND(($L$15*H22/100)*2,1)/2</f>
        <v>0</v>
      </c>
      <c r="L22" s="72"/>
      <c r="M22" s="66"/>
    </row>
    <row r="23" spans="1:13" x14ac:dyDescent="0.25">
      <c r="A23" s="66"/>
      <c r="B23" s="73" t="s">
        <v>96</v>
      </c>
      <c r="C23" s="73"/>
      <c r="D23" s="142"/>
      <c r="E23" s="73"/>
      <c r="F23" s="143">
        <v>0.5</v>
      </c>
      <c r="G23" s="143"/>
      <c r="H23" s="144"/>
      <c r="I23" s="73"/>
      <c r="J23" s="74" t="s">
        <v>67</v>
      </c>
      <c r="K23" s="83">
        <f>IF(C8="ja",Stammdaten!B28,0)</f>
        <v>0</v>
      </c>
      <c r="L23" s="72"/>
      <c r="M23" s="66"/>
    </row>
    <row r="24" spans="1:13" x14ac:dyDescent="0.25">
      <c r="A24" s="66"/>
      <c r="B24" s="73" t="s">
        <v>2</v>
      </c>
      <c r="C24" s="73"/>
      <c r="D24" s="73"/>
      <c r="E24" s="73"/>
      <c r="F24" s="73"/>
      <c r="G24" s="73"/>
      <c r="H24" s="73"/>
      <c r="I24" s="73"/>
      <c r="J24" s="74" t="s">
        <v>67</v>
      </c>
      <c r="K24" s="83">
        <f>Stammdaten!B33</f>
        <v>990</v>
      </c>
      <c r="L24" s="72"/>
      <c r="M24" s="66"/>
    </row>
    <row r="25" spans="1:13" s="87" customFormat="1" x14ac:dyDescent="0.25">
      <c r="A25" s="84"/>
      <c r="B25" s="84" t="s">
        <v>49</v>
      </c>
      <c r="C25" s="84"/>
      <c r="D25" s="84"/>
      <c r="E25" s="84"/>
      <c r="F25" s="84"/>
      <c r="G25" s="84"/>
      <c r="H25" s="84"/>
      <c r="I25" s="84"/>
      <c r="J25" s="84"/>
      <c r="K25" s="85" t="s">
        <v>67</v>
      </c>
      <c r="L25" s="86">
        <f>ROUND(SUM(K19:K24),1)</f>
        <v>990</v>
      </c>
      <c r="M25" s="71"/>
    </row>
    <row r="26" spans="1:13" x14ac:dyDescent="0.25">
      <c r="A26" s="71" t="s">
        <v>51</v>
      </c>
      <c r="B26" s="66"/>
      <c r="C26" s="66"/>
      <c r="D26" s="66"/>
      <c r="E26" s="66"/>
      <c r="F26" s="66"/>
      <c r="G26" s="66"/>
      <c r="H26" s="66"/>
      <c r="I26" s="66"/>
      <c r="J26" s="66"/>
      <c r="K26" s="66"/>
      <c r="L26" s="72"/>
      <c r="M26" s="66"/>
    </row>
    <row r="27" spans="1:13" x14ac:dyDescent="0.25">
      <c r="A27" s="71"/>
      <c r="B27" s="64" t="s">
        <v>52</v>
      </c>
      <c r="C27" s="216"/>
      <c r="D27" s="216"/>
      <c r="E27" s="216"/>
      <c r="F27" s="216"/>
      <c r="G27" s="216"/>
      <c r="H27" s="64"/>
      <c r="I27" s="64"/>
      <c r="J27" s="64"/>
      <c r="K27" s="16"/>
      <c r="L27" s="72"/>
      <c r="M27" s="66"/>
    </row>
    <row r="28" spans="1:13" x14ac:dyDescent="0.25">
      <c r="A28" s="71"/>
      <c r="B28" s="88" t="s">
        <v>53</v>
      </c>
      <c r="C28" s="88" t="s">
        <v>81</v>
      </c>
      <c r="D28" s="88"/>
      <c r="E28" s="88"/>
      <c r="F28" s="88"/>
      <c r="G28" s="88"/>
      <c r="H28" s="88"/>
      <c r="I28" s="88"/>
      <c r="J28" s="64"/>
      <c r="K28" s="16">
        <f>Stammdaten!C45</f>
        <v>0</v>
      </c>
      <c r="L28" s="72"/>
      <c r="M28" s="66"/>
    </row>
    <row r="29" spans="1:13" s="87" customFormat="1" x14ac:dyDescent="0.25">
      <c r="A29" s="84"/>
      <c r="B29" s="84" t="s">
        <v>54</v>
      </c>
      <c r="C29" s="84"/>
      <c r="D29" s="84"/>
      <c r="E29" s="84"/>
      <c r="F29" s="84"/>
      <c r="G29" s="84"/>
      <c r="H29" s="84"/>
      <c r="I29" s="84"/>
      <c r="J29" s="84"/>
      <c r="K29" s="85" t="s">
        <v>67</v>
      </c>
      <c r="L29" s="86">
        <f>SUM(K27:K28)</f>
        <v>0</v>
      </c>
      <c r="M29" s="71"/>
    </row>
    <row r="30" spans="1:13" ht="9" customHeight="1" x14ac:dyDescent="0.25">
      <c r="A30" s="66"/>
      <c r="B30" s="66"/>
      <c r="C30" s="66"/>
      <c r="D30" s="66"/>
      <c r="E30" s="66"/>
      <c r="F30" s="66"/>
      <c r="G30" s="66"/>
      <c r="H30" s="66"/>
      <c r="I30" s="66"/>
      <c r="J30" s="66"/>
      <c r="K30" s="89"/>
      <c r="L30" s="72"/>
      <c r="M30" s="66"/>
    </row>
    <row r="31" spans="1:13" s="91" customFormat="1" ht="16.5" thickBot="1" x14ac:dyDescent="0.3">
      <c r="A31" s="127" t="s">
        <v>55</v>
      </c>
      <c r="B31" s="127"/>
      <c r="C31" s="127"/>
      <c r="D31" s="127"/>
      <c r="E31" s="127"/>
      <c r="F31" s="127"/>
      <c r="G31" s="127"/>
      <c r="H31" s="127"/>
      <c r="I31" s="127"/>
      <c r="J31" s="127"/>
      <c r="K31" s="128" t="s">
        <v>67</v>
      </c>
      <c r="L31" s="90">
        <f>L15-L25+L29</f>
        <v>-990</v>
      </c>
    </row>
    <row r="32" spans="1:13" s="87" customFormat="1" ht="15.75" thickTop="1" x14ac:dyDescent="0.25">
      <c r="A32" s="84"/>
      <c r="B32" s="124" t="s">
        <v>56</v>
      </c>
      <c r="C32" s="124"/>
      <c r="D32" s="124"/>
      <c r="E32" s="124"/>
      <c r="F32" s="124"/>
      <c r="G32" s="124"/>
      <c r="H32" s="124"/>
      <c r="I32" s="125"/>
      <c r="J32" s="126" t="s">
        <v>67</v>
      </c>
      <c r="K32" s="16"/>
      <c r="M32" s="71"/>
    </row>
    <row r="33" spans="1:13" s="87" customFormat="1" x14ac:dyDescent="0.25">
      <c r="A33" s="84"/>
      <c r="B33" s="92" t="s">
        <v>57</v>
      </c>
      <c r="C33" s="92"/>
      <c r="D33" s="92"/>
      <c r="E33" s="92"/>
      <c r="F33" s="92"/>
      <c r="G33" s="92"/>
      <c r="H33" s="92"/>
      <c r="I33" s="93"/>
      <c r="J33" s="94" t="s">
        <v>67</v>
      </c>
      <c r="K33" s="16"/>
      <c r="M33" s="71"/>
    </row>
    <row r="34" spans="1:13" s="87" customFormat="1" x14ac:dyDescent="0.25">
      <c r="A34" s="84"/>
      <c r="B34" s="92" t="s">
        <v>58</v>
      </c>
      <c r="C34" s="92" t="str">
        <f>Stammdaten!B13 &amp;", " &amp;Stammdaten!B14</f>
        <v>Graub. Kantonalbank, CK 999.999.999</v>
      </c>
      <c r="D34" s="95"/>
      <c r="E34" s="92"/>
      <c r="F34" s="92"/>
      <c r="G34" s="92"/>
      <c r="H34" s="95"/>
      <c r="I34" s="96"/>
      <c r="J34" s="96"/>
      <c r="K34" s="94" t="s">
        <v>67</v>
      </c>
      <c r="L34" s="123">
        <f>L31-K32-K33</f>
        <v>-990</v>
      </c>
      <c r="M34" s="71"/>
    </row>
    <row r="35" spans="1:13" s="98" customFormat="1" x14ac:dyDescent="0.25">
      <c r="A35" s="97"/>
      <c r="B35" s="97"/>
      <c r="C35" s="97"/>
      <c r="D35" s="97"/>
      <c r="E35" s="97"/>
      <c r="F35" s="97"/>
      <c r="G35" s="97"/>
      <c r="H35" s="97"/>
      <c r="I35" s="97"/>
      <c r="J35" s="97"/>
      <c r="K35" s="97"/>
      <c r="L35" s="97"/>
      <c r="M35" s="97"/>
    </row>
    <row r="36" spans="1:13" s="98" customFormat="1" ht="17.25" customHeight="1" x14ac:dyDescent="0.25">
      <c r="A36" s="133" t="s">
        <v>89</v>
      </c>
      <c r="B36" s="129"/>
      <c r="C36" s="129"/>
      <c r="D36" s="129"/>
      <c r="E36" s="129"/>
      <c r="F36" s="129"/>
      <c r="G36" s="129"/>
      <c r="H36" s="129"/>
      <c r="I36" s="129"/>
      <c r="J36" s="129"/>
      <c r="K36" s="129"/>
      <c r="L36" s="129"/>
      <c r="M36" s="134"/>
    </row>
    <row r="37" spans="1:13" s="54" customFormat="1" ht="30" customHeight="1" x14ac:dyDescent="0.2">
      <c r="A37" s="112"/>
      <c r="B37" s="113"/>
      <c r="C37" s="113"/>
      <c r="D37" s="101"/>
      <c r="E37" s="113"/>
      <c r="F37" s="101" t="s">
        <v>69</v>
      </c>
      <c r="G37" s="101"/>
      <c r="H37" s="101" t="s">
        <v>70</v>
      </c>
      <c r="I37" s="101"/>
      <c r="J37" s="215" t="s">
        <v>71</v>
      </c>
      <c r="K37" s="215"/>
      <c r="L37" s="101" t="s">
        <v>6</v>
      </c>
      <c r="M37" s="99"/>
    </row>
    <row r="38" spans="1:13" s="54" customFormat="1" ht="3.75" customHeight="1" x14ac:dyDescent="0.2">
      <c r="A38" s="115"/>
      <c r="B38" s="114"/>
      <c r="C38" s="114"/>
      <c r="D38" s="122"/>
      <c r="E38" s="114"/>
      <c r="F38" s="122"/>
      <c r="G38" s="122"/>
      <c r="H38" s="122"/>
      <c r="I38" s="122"/>
      <c r="J38" s="122"/>
      <c r="K38" s="122"/>
      <c r="L38" s="122"/>
      <c r="M38" s="99"/>
    </row>
    <row r="39" spans="1:13" s="54" customFormat="1" ht="12" x14ac:dyDescent="0.2">
      <c r="A39" s="100" t="s">
        <v>85</v>
      </c>
      <c r="B39" s="99"/>
      <c r="C39" s="99"/>
      <c r="D39" s="99"/>
      <c r="F39" s="99">
        <f>Stammdaten!B31</f>
        <v>113.5</v>
      </c>
      <c r="G39" s="102"/>
      <c r="H39" s="160"/>
      <c r="I39" s="102"/>
      <c r="J39" s="211">
        <f>SUM(Arbeitszeitkontrolle!AI7,Arbeitszeitkontrolle!AL7)</f>
        <v>0</v>
      </c>
      <c r="K39" s="211"/>
      <c r="L39" s="181">
        <f>F39-H39-J39</f>
        <v>113.5</v>
      </c>
      <c r="M39" s="99"/>
    </row>
    <row r="40" spans="1:13" s="54" customFormat="1" ht="6.75" customHeight="1" x14ac:dyDescent="0.2">
      <c r="A40" s="100"/>
      <c r="B40" s="99"/>
      <c r="C40" s="99"/>
      <c r="D40" s="99"/>
      <c r="F40" s="99"/>
      <c r="G40" s="102"/>
      <c r="H40" s="99"/>
      <c r="I40" s="102"/>
      <c r="J40" s="99"/>
      <c r="K40" s="102"/>
      <c r="L40" s="103"/>
      <c r="M40" s="99"/>
    </row>
    <row r="41" spans="1:13" s="54" customFormat="1" ht="12" x14ac:dyDescent="0.2">
      <c r="A41" s="100" t="s">
        <v>7</v>
      </c>
      <c r="B41" s="99"/>
      <c r="C41" s="99"/>
      <c r="D41" s="99"/>
      <c r="F41" s="162"/>
      <c r="G41" s="102"/>
      <c r="H41" s="160"/>
      <c r="I41" s="102"/>
      <c r="J41" s="210">
        <f>Arbeitszeitkontrolle!AM7</f>
        <v>0</v>
      </c>
      <c r="K41" s="210"/>
      <c r="L41" s="164">
        <f>J41</f>
        <v>0</v>
      </c>
      <c r="M41" s="99"/>
    </row>
    <row r="42" spans="1:13" s="54" customFormat="1" ht="2.25" customHeight="1" x14ac:dyDescent="0.2">
      <c r="A42" s="100"/>
      <c r="B42" s="99"/>
      <c r="C42" s="99"/>
      <c r="D42" s="99"/>
      <c r="F42" s="99"/>
      <c r="G42" s="102"/>
      <c r="H42" s="99"/>
      <c r="I42" s="102"/>
      <c r="J42" s="99"/>
      <c r="K42" s="102"/>
      <c r="L42" s="103"/>
      <c r="M42" s="99"/>
    </row>
    <row r="43" spans="1:13" s="54" customFormat="1" ht="12" x14ac:dyDescent="0.2">
      <c r="A43" s="114" t="s">
        <v>86</v>
      </c>
      <c r="B43" s="115"/>
      <c r="C43" s="115"/>
      <c r="D43" s="115"/>
      <c r="E43" s="116"/>
      <c r="F43" s="163"/>
      <c r="G43" s="117"/>
      <c r="H43" s="161"/>
      <c r="I43" s="115"/>
      <c r="J43" s="210">
        <f>Arbeitszeitkontrolle!AN7</f>
        <v>0</v>
      </c>
      <c r="K43" s="210"/>
      <c r="L43" s="117">
        <f>J43</f>
        <v>0</v>
      </c>
      <c r="M43" s="99"/>
    </row>
    <row r="44" spans="1:13" s="54" customFormat="1" ht="3.75" customHeight="1" x14ac:dyDescent="0.2">
      <c r="A44" s="113"/>
      <c r="B44" s="112"/>
      <c r="C44" s="112"/>
      <c r="D44" s="112"/>
      <c r="E44" s="118"/>
      <c r="F44" s="112"/>
      <c r="G44" s="119"/>
      <c r="H44" s="112"/>
      <c r="I44" s="112"/>
      <c r="J44" s="112"/>
      <c r="K44" s="112"/>
      <c r="L44" s="119"/>
      <c r="M44" s="99"/>
    </row>
    <row r="45" spans="1:13" ht="27" customHeight="1" x14ac:dyDescent="0.25">
      <c r="A45" s="107"/>
      <c r="B45" s="105"/>
      <c r="C45" s="105"/>
      <c r="D45" s="105"/>
      <c r="E45" s="106"/>
      <c r="F45" s="106"/>
      <c r="G45" s="106"/>
      <c r="H45" s="106"/>
      <c r="I45" s="106"/>
      <c r="J45" s="106"/>
      <c r="K45" s="106"/>
      <c r="L45" s="106"/>
      <c r="M45" s="104"/>
    </row>
    <row r="46" spans="1:13" x14ac:dyDescent="0.25">
      <c r="A46" s="66" t="s">
        <v>8</v>
      </c>
      <c r="B46" s="66"/>
      <c r="D46" s="66" t="s">
        <v>66</v>
      </c>
      <c r="E46" s="66"/>
      <c r="F46" s="66"/>
      <c r="G46" s="66"/>
      <c r="H46" s="66"/>
      <c r="J46" s="66" t="s">
        <v>50</v>
      </c>
      <c r="K46" s="66"/>
      <c r="L46" s="66"/>
      <c r="M46" s="66"/>
    </row>
    <row r="47" spans="1:13" ht="6" customHeight="1" x14ac:dyDescent="0.25">
      <c r="A47" s="66"/>
      <c r="B47" s="66"/>
      <c r="C47" s="66"/>
      <c r="D47" s="66"/>
      <c r="E47" s="66"/>
      <c r="F47" s="66"/>
      <c r="G47" s="66"/>
      <c r="H47" s="66"/>
      <c r="I47" s="66"/>
      <c r="J47" s="66"/>
      <c r="K47" s="66"/>
      <c r="L47" s="66"/>
      <c r="M47" s="66"/>
    </row>
    <row r="48" spans="1:13" ht="25.5" customHeight="1" x14ac:dyDescent="0.25">
      <c r="A48" s="108"/>
      <c r="B48" s="108"/>
      <c r="C48" s="51"/>
      <c r="D48" s="108"/>
      <c r="E48" s="108"/>
      <c r="F48" s="108"/>
      <c r="G48" s="108"/>
      <c r="H48" s="108"/>
      <c r="I48" s="51"/>
      <c r="J48" s="108"/>
      <c r="K48" s="108"/>
      <c r="L48" s="108"/>
      <c r="M48" s="108"/>
    </row>
    <row r="49" spans="1:13" ht="2.25" customHeight="1" x14ac:dyDescent="0.25">
      <c r="A49" s="66"/>
      <c r="B49" s="66"/>
      <c r="C49" s="66"/>
      <c r="D49" s="66"/>
      <c r="E49" s="66"/>
      <c r="F49" s="66"/>
      <c r="G49" s="66"/>
      <c r="H49" s="66"/>
      <c r="I49" s="66"/>
      <c r="J49" s="66"/>
      <c r="K49" s="66"/>
      <c r="L49" s="66"/>
      <c r="M49" s="66"/>
    </row>
    <row r="52" spans="1:13" x14ac:dyDescent="0.25">
      <c r="E52" s="109"/>
      <c r="F52" s="109"/>
      <c r="G52" s="109"/>
      <c r="H52" s="109"/>
      <c r="I52" s="109"/>
      <c r="J52" s="109"/>
      <c r="K52" s="109"/>
      <c r="L52" s="109"/>
      <c r="M52" s="109"/>
    </row>
  </sheetData>
  <sheetProtection sheet="1" selectLockedCells="1"/>
  <mergeCells count="9">
    <mergeCell ref="J41:K41"/>
    <mergeCell ref="J39:K39"/>
    <mergeCell ref="J43:K43"/>
    <mergeCell ref="F18:I18"/>
    <mergeCell ref="A1:L1"/>
    <mergeCell ref="C13:G13"/>
    <mergeCell ref="C14:G14"/>
    <mergeCell ref="J37:K37"/>
    <mergeCell ref="C27:G27"/>
  </mergeCells>
  <pageMargins left="0.70866141732283472" right="0.47244094488188981" top="0.9055118110236221" bottom="0.47244094488188981" header="0.31496062992125984" footer="0.31496062992125984"/>
  <pageSetup paperSize="9" orientation="portrait" horizontalDpi="4294967293"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52"/>
  <sheetViews>
    <sheetView view="pageBreakPreview" zoomScale="145" zoomScaleNormal="100" zoomScaleSheetLayoutView="145" workbookViewId="0">
      <selection activeCell="L12" sqref="L12"/>
    </sheetView>
  </sheetViews>
  <sheetFormatPr baseColWidth="10" defaultRowHeight="15" x14ac:dyDescent="0.25"/>
  <cols>
    <col min="1" max="1" width="1.28515625" style="47" customWidth="1"/>
    <col min="2" max="2" width="27.28515625" style="47" customWidth="1"/>
    <col min="3" max="3" width="7.42578125" style="47" customWidth="1"/>
    <col min="4" max="4" width="7.5703125" style="47" customWidth="1"/>
    <col min="5" max="5" width="1.85546875" style="47" customWidth="1"/>
    <col min="6" max="6" width="8.140625" style="47" customWidth="1"/>
    <col min="7" max="7" width="0.85546875" style="47" customWidth="1"/>
    <col min="8" max="8" width="7.5703125" style="47" customWidth="1"/>
    <col min="9" max="9" width="1.85546875" style="47" customWidth="1"/>
    <col min="10" max="10" width="5.5703125" style="47" customWidth="1"/>
    <col min="11" max="11" width="6.5703125" style="47" customWidth="1"/>
    <col min="12" max="12" width="11.42578125" style="47" customWidth="1"/>
    <col min="13" max="13" width="0.42578125" style="47" customWidth="1"/>
    <col min="14" max="16384" width="11.42578125" style="47"/>
  </cols>
  <sheetData>
    <row r="1" spans="1:16" s="46" customFormat="1" ht="39" customHeight="1" x14ac:dyDescent="0.25">
      <c r="A1" s="213" t="s">
        <v>87</v>
      </c>
      <c r="B1" s="213"/>
      <c r="C1" s="213"/>
      <c r="D1" s="213"/>
      <c r="E1" s="213"/>
      <c r="F1" s="213"/>
      <c r="G1" s="213"/>
      <c r="H1" s="213"/>
      <c r="I1" s="213"/>
      <c r="J1" s="213"/>
      <c r="K1" s="213"/>
      <c r="L1" s="213"/>
      <c r="M1" s="129"/>
    </row>
    <row r="2" spans="1:16" ht="13.5" customHeight="1" thickBot="1" x14ac:dyDescent="0.3"/>
    <row r="3" spans="1:16" ht="16.5" x14ac:dyDescent="0.3">
      <c r="A3" s="48"/>
      <c r="B3" s="18" t="s">
        <v>38</v>
      </c>
      <c r="C3" s="17"/>
      <c r="D3" s="18" t="s">
        <v>39</v>
      </c>
      <c r="E3" s="18"/>
      <c r="F3" s="18"/>
      <c r="G3" s="18"/>
      <c r="H3" s="49"/>
      <c r="I3" s="154" t="s">
        <v>65</v>
      </c>
      <c r="J3" s="154"/>
      <c r="K3" s="154"/>
      <c r="L3" s="17"/>
      <c r="M3" s="15"/>
    </row>
    <row r="4" spans="1:16" ht="16.5" x14ac:dyDescent="0.3">
      <c r="A4" s="50"/>
      <c r="B4" s="19" t="str">
        <f>Stammdaten!B4</f>
        <v>Tester Beispiel</v>
      </c>
      <c r="C4" s="19"/>
      <c r="D4" s="19" t="str">
        <f>Stammdaten!B9</f>
        <v>Muster Hans</v>
      </c>
      <c r="F4" s="19"/>
      <c r="G4" s="19"/>
      <c r="H4" s="51"/>
      <c r="I4" s="155" t="str">
        <f>Stammdaten!B17</f>
        <v>bitte auswählen</v>
      </c>
      <c r="L4" s="19"/>
      <c r="M4" s="8"/>
    </row>
    <row r="5" spans="1:16" ht="16.5" x14ac:dyDescent="0.3">
      <c r="A5" s="50"/>
      <c r="B5" s="19" t="str">
        <f>Stammdaten!B5</f>
        <v>Teststrasse</v>
      </c>
      <c r="C5" s="19"/>
      <c r="D5" s="19" t="str">
        <f>Stammdaten!B10</f>
        <v>bei der Kirche</v>
      </c>
      <c r="F5" s="19"/>
      <c r="G5" s="19"/>
      <c r="H5" s="51"/>
      <c r="I5" s="157" t="str">
        <f>Stammdaten!$B$16</f>
        <v>bitte auswählen</v>
      </c>
      <c r="J5" s="51" t="s">
        <v>64</v>
      </c>
      <c r="K5" s="51"/>
      <c r="L5" s="19"/>
      <c r="M5" s="10"/>
    </row>
    <row r="6" spans="1:16" ht="16.5" x14ac:dyDescent="0.3">
      <c r="A6" s="50"/>
      <c r="B6" s="19" t="str">
        <f>Stammdaten!B6</f>
        <v>9999 Testingen</v>
      </c>
      <c r="C6" s="19"/>
      <c r="D6" s="19" t="str">
        <f>Stammdaten!B11</f>
        <v>7777 Musterlingen</v>
      </c>
      <c r="F6" s="19"/>
      <c r="G6" s="19"/>
      <c r="H6" s="51"/>
      <c r="I6" s="51"/>
      <c r="J6" s="155"/>
      <c r="K6" s="19"/>
      <c r="L6" s="19"/>
      <c r="M6" s="10"/>
    </row>
    <row r="7" spans="1:16" ht="17.25" customHeight="1" x14ac:dyDescent="0.25">
      <c r="A7" s="9"/>
      <c r="B7" s="6"/>
      <c r="C7" s="6"/>
      <c r="D7" s="6"/>
      <c r="E7" s="52"/>
      <c r="F7" s="52"/>
      <c r="G7" s="52"/>
      <c r="H7" s="52"/>
      <c r="I7" s="52"/>
      <c r="J7" s="52"/>
      <c r="K7" s="7"/>
      <c r="L7" s="6"/>
      <c r="M7" s="10"/>
    </row>
    <row r="8" spans="1:16" s="54" customFormat="1" ht="17.25" customHeight="1" x14ac:dyDescent="0.35">
      <c r="A8" s="53"/>
      <c r="B8" s="11" t="s">
        <v>40</v>
      </c>
      <c r="C8" s="120" t="str">
        <f>August!C8</f>
        <v>nein</v>
      </c>
      <c r="D8" s="11"/>
      <c r="E8" s="52" t="s">
        <v>41</v>
      </c>
      <c r="F8" s="52"/>
      <c r="G8" s="12"/>
      <c r="H8" s="52" t="str">
        <f>Stammdaten!B12</f>
        <v>958.69.454.333</v>
      </c>
      <c r="I8" s="52"/>
      <c r="J8" s="52"/>
      <c r="K8" s="7"/>
      <c r="L8" s="11"/>
      <c r="M8" s="13"/>
    </row>
    <row r="9" spans="1:16" s="54" customFormat="1" ht="17.25" customHeight="1" x14ac:dyDescent="0.35">
      <c r="A9" s="53"/>
      <c r="B9" s="11" t="s">
        <v>42</v>
      </c>
      <c r="C9" s="120" t="str">
        <f>August!C9</f>
        <v>ja</v>
      </c>
      <c r="D9" s="11"/>
      <c r="E9" s="52" t="s">
        <v>43</v>
      </c>
      <c r="F9" s="52"/>
      <c r="G9" s="14"/>
      <c r="H9" s="230" t="s">
        <v>92</v>
      </c>
      <c r="I9" s="231" t="s">
        <v>184</v>
      </c>
      <c r="J9" s="232"/>
      <c r="K9" s="233" t="s">
        <v>186</v>
      </c>
      <c r="L9" s="234">
        <f>Stammdaten!B20</f>
        <v>2025</v>
      </c>
      <c r="M9" s="55"/>
      <c r="P9" s="56"/>
    </row>
    <row r="10" spans="1:16" ht="7.5" customHeight="1" thickBot="1" x14ac:dyDescent="0.35">
      <c r="A10" s="57"/>
      <c r="B10" s="58"/>
      <c r="C10" s="59"/>
      <c r="D10" s="59"/>
      <c r="E10" s="59"/>
      <c r="F10" s="59"/>
      <c r="G10" s="59"/>
      <c r="H10" s="59"/>
      <c r="I10" s="59"/>
      <c r="J10" s="59"/>
      <c r="K10" s="59"/>
      <c r="L10" s="59"/>
      <c r="M10" s="60"/>
    </row>
    <row r="11" spans="1:16" s="61" customFormat="1" ht="15.75" x14ac:dyDescent="0.25">
      <c r="P11" s="62"/>
    </row>
    <row r="12" spans="1:16" x14ac:dyDescent="0.25">
      <c r="A12" s="63" t="s">
        <v>0</v>
      </c>
      <c r="B12" s="64"/>
      <c r="C12" s="64"/>
      <c r="D12" s="64"/>
      <c r="E12" s="64"/>
      <c r="F12" s="64"/>
      <c r="G12" s="64"/>
      <c r="H12" s="64"/>
      <c r="I12" s="64"/>
      <c r="J12" s="64"/>
      <c r="K12" s="65" t="s">
        <v>67</v>
      </c>
      <c r="L12" s="16"/>
      <c r="M12" s="66"/>
    </row>
    <row r="13" spans="1:16" x14ac:dyDescent="0.25">
      <c r="A13" s="64" t="s">
        <v>1</v>
      </c>
      <c r="B13" s="64"/>
      <c r="C13" s="214"/>
      <c r="D13" s="214"/>
      <c r="E13" s="214"/>
      <c r="F13" s="214"/>
      <c r="G13" s="214"/>
      <c r="H13" s="64"/>
      <c r="I13" s="64"/>
      <c r="J13" s="64"/>
      <c r="K13" s="65" t="s">
        <v>67</v>
      </c>
      <c r="L13" s="16"/>
      <c r="M13" s="66"/>
    </row>
    <row r="14" spans="1:16" x14ac:dyDescent="0.25">
      <c r="A14" s="67"/>
      <c r="B14" s="67"/>
      <c r="C14" s="214"/>
      <c r="D14" s="214"/>
      <c r="E14" s="214"/>
      <c r="F14" s="214"/>
      <c r="G14" s="214"/>
      <c r="H14" s="64"/>
      <c r="I14" s="64"/>
      <c r="J14" s="64"/>
      <c r="K14" s="65" t="s">
        <v>67</v>
      </c>
      <c r="L14" s="16"/>
      <c r="M14" s="66"/>
    </row>
    <row r="15" spans="1:16" x14ac:dyDescent="0.25">
      <c r="A15" s="66"/>
      <c r="B15" s="68" t="s">
        <v>46</v>
      </c>
      <c r="C15" s="68"/>
      <c r="D15" s="68"/>
      <c r="E15" s="68"/>
      <c r="F15" s="68"/>
      <c r="G15" s="68"/>
      <c r="H15" s="68"/>
      <c r="I15" s="68"/>
      <c r="J15" s="68"/>
      <c r="K15" s="69" t="s">
        <v>67</v>
      </c>
      <c r="L15" s="70">
        <f>SUM(L12:L14)</f>
        <v>0</v>
      </c>
      <c r="M15" s="66"/>
    </row>
    <row r="16" spans="1:16" x14ac:dyDescent="0.25">
      <c r="A16" s="71"/>
      <c r="B16" s="66"/>
      <c r="C16" s="66"/>
      <c r="D16" s="66"/>
      <c r="E16" s="66"/>
      <c r="F16" s="66"/>
      <c r="G16" s="66"/>
      <c r="H16" s="66"/>
      <c r="I16" s="66"/>
      <c r="J16" s="66"/>
      <c r="K16" s="66"/>
      <c r="L16" s="72"/>
      <c r="M16" s="66"/>
    </row>
    <row r="17" spans="1:13" x14ac:dyDescent="0.25">
      <c r="A17" s="71" t="s">
        <v>47</v>
      </c>
      <c r="B17" s="51"/>
      <c r="C17" s="51"/>
      <c r="D17" s="51"/>
      <c r="E17" s="51"/>
      <c r="F17" s="51"/>
      <c r="G17" s="51"/>
      <c r="H17" s="51"/>
      <c r="I17" s="51"/>
      <c r="J17" s="51"/>
      <c r="K17" s="51"/>
      <c r="L17" s="72"/>
      <c r="M17" s="66"/>
    </row>
    <row r="18" spans="1:13" x14ac:dyDescent="0.25">
      <c r="A18" s="66"/>
      <c r="B18" s="73"/>
      <c r="C18" s="73"/>
      <c r="D18" s="74" t="s">
        <v>48</v>
      </c>
      <c r="E18" s="73"/>
      <c r="F18" s="212" t="s">
        <v>68</v>
      </c>
      <c r="G18" s="212"/>
      <c r="H18" s="212"/>
      <c r="I18" s="212"/>
      <c r="J18" s="75"/>
      <c r="K18" s="73"/>
      <c r="L18" s="72"/>
      <c r="M18" s="66"/>
    </row>
    <row r="19" spans="1:13" x14ac:dyDescent="0.25">
      <c r="A19" s="66"/>
      <c r="B19" s="76" t="s">
        <v>37</v>
      </c>
      <c r="C19" s="76"/>
      <c r="D19" s="77">
        <f>Stammdaten!B24</f>
        <v>10.6</v>
      </c>
      <c r="E19" s="78" t="s">
        <v>3</v>
      </c>
      <c r="F19" s="79">
        <v>0.5</v>
      </c>
      <c r="G19" s="79"/>
      <c r="H19" s="80">
        <f>D19*F19</f>
        <v>5.3</v>
      </c>
      <c r="I19" s="78" t="s">
        <v>3</v>
      </c>
      <c r="J19" s="81" t="s">
        <v>67</v>
      </c>
      <c r="K19" s="121">
        <f>IF($C$9="nein",0,ROUND(($L$15*$H$19/100)*2,1)/2)</f>
        <v>0</v>
      </c>
      <c r="L19" s="72"/>
      <c r="M19" s="66"/>
    </row>
    <row r="20" spans="1:13" x14ac:dyDescent="0.25">
      <c r="A20" s="66"/>
      <c r="B20" s="78" t="s">
        <v>36</v>
      </c>
      <c r="C20" s="78"/>
      <c r="D20" s="77">
        <f>Stammdaten!B25</f>
        <v>2.2000000000000002</v>
      </c>
      <c r="E20" s="78" t="s">
        <v>3</v>
      </c>
      <c r="F20" s="79">
        <v>0.5</v>
      </c>
      <c r="G20" s="79"/>
      <c r="H20" s="80">
        <f>D20*F20</f>
        <v>1.1000000000000001</v>
      </c>
      <c r="I20" s="78" t="s">
        <v>3</v>
      </c>
      <c r="J20" s="81" t="s">
        <v>67</v>
      </c>
      <c r="K20" s="82">
        <f>IF($C$9="nein",0,ROUND(($L$15*H20/100)*2,1)/2)</f>
        <v>0</v>
      </c>
      <c r="L20" s="72"/>
      <c r="M20" s="66"/>
    </row>
    <row r="21" spans="1:13" x14ac:dyDescent="0.25">
      <c r="A21" s="66"/>
      <c r="B21" s="78" t="s">
        <v>4</v>
      </c>
      <c r="C21" s="78"/>
      <c r="D21" s="77">
        <f>Stammdaten!B27</f>
        <v>1.681</v>
      </c>
      <c r="E21" s="78" t="s">
        <v>3</v>
      </c>
      <c r="F21" s="79">
        <v>1</v>
      </c>
      <c r="G21" s="79"/>
      <c r="H21" s="80">
        <f>D21*F21</f>
        <v>1.681</v>
      </c>
      <c r="I21" s="78" t="s">
        <v>3</v>
      </c>
      <c r="J21" s="81" t="s">
        <v>67</v>
      </c>
      <c r="K21" s="82">
        <f>ROUND(($L$15*H21/100)*2,1)/2</f>
        <v>0</v>
      </c>
      <c r="L21" s="72"/>
      <c r="M21" s="66"/>
    </row>
    <row r="22" spans="1:13" x14ac:dyDescent="0.25">
      <c r="A22" s="66"/>
      <c r="B22" s="78" t="s">
        <v>5</v>
      </c>
      <c r="C22" s="78"/>
      <c r="D22" s="77">
        <f>Stammdaten!B26</f>
        <v>0.95</v>
      </c>
      <c r="E22" s="78" t="s">
        <v>3</v>
      </c>
      <c r="F22" s="79">
        <v>0.5</v>
      </c>
      <c r="G22" s="79"/>
      <c r="H22" s="80">
        <f>D22*F22</f>
        <v>0.47499999999999998</v>
      </c>
      <c r="I22" s="78" t="s">
        <v>3</v>
      </c>
      <c r="J22" s="81" t="s">
        <v>67</v>
      </c>
      <c r="K22" s="82">
        <f>ROUND(($L$15*H22/100)*2,1)/2</f>
        <v>0</v>
      </c>
      <c r="L22" s="72"/>
      <c r="M22" s="66"/>
    </row>
    <row r="23" spans="1:13" x14ac:dyDescent="0.25">
      <c r="A23" s="66"/>
      <c r="B23" s="73" t="s">
        <v>96</v>
      </c>
      <c r="C23" s="73"/>
      <c r="D23" s="142"/>
      <c r="E23" s="73"/>
      <c r="F23" s="143">
        <v>0.5</v>
      </c>
      <c r="G23" s="143"/>
      <c r="H23" s="144"/>
      <c r="I23" s="73"/>
      <c r="J23" s="74" t="s">
        <v>67</v>
      </c>
      <c r="K23" s="83">
        <f>IF(C8="ja",Stammdaten!B28,0)</f>
        <v>0</v>
      </c>
      <c r="L23" s="72"/>
      <c r="M23" s="66"/>
    </row>
    <row r="24" spans="1:13" x14ac:dyDescent="0.25">
      <c r="A24" s="66"/>
      <c r="B24" s="73" t="s">
        <v>2</v>
      </c>
      <c r="C24" s="73"/>
      <c r="D24" s="73"/>
      <c r="E24" s="73"/>
      <c r="F24" s="73"/>
      <c r="G24" s="73"/>
      <c r="H24" s="73"/>
      <c r="I24" s="73"/>
      <c r="J24" s="74" t="s">
        <v>67</v>
      </c>
      <c r="K24" s="83">
        <f>Stammdaten!B33</f>
        <v>990</v>
      </c>
      <c r="L24" s="72"/>
      <c r="M24" s="66"/>
    </row>
    <row r="25" spans="1:13" s="87" customFormat="1" x14ac:dyDescent="0.25">
      <c r="A25" s="84"/>
      <c r="B25" s="84" t="s">
        <v>49</v>
      </c>
      <c r="C25" s="84"/>
      <c r="D25" s="84"/>
      <c r="E25" s="84"/>
      <c r="F25" s="84"/>
      <c r="G25" s="84"/>
      <c r="H25" s="84"/>
      <c r="I25" s="84"/>
      <c r="J25" s="84"/>
      <c r="K25" s="85" t="s">
        <v>67</v>
      </c>
      <c r="L25" s="86">
        <f>ROUND(SUM(K19:K24),1)</f>
        <v>990</v>
      </c>
      <c r="M25" s="71"/>
    </row>
    <row r="26" spans="1:13" x14ac:dyDescent="0.25">
      <c r="A26" s="71" t="s">
        <v>51</v>
      </c>
      <c r="B26" s="66"/>
      <c r="C26" s="66"/>
      <c r="D26" s="66"/>
      <c r="E26" s="66"/>
      <c r="F26" s="66"/>
      <c r="G26" s="66"/>
      <c r="H26" s="66"/>
      <c r="I26" s="66"/>
      <c r="J26" s="66"/>
      <c r="K26" s="66"/>
      <c r="L26" s="72"/>
      <c r="M26" s="66"/>
    </row>
    <row r="27" spans="1:13" x14ac:dyDescent="0.25">
      <c r="A27" s="71"/>
      <c r="B27" s="64" t="s">
        <v>52</v>
      </c>
      <c r="C27" s="216"/>
      <c r="D27" s="216"/>
      <c r="E27" s="216"/>
      <c r="F27" s="216"/>
      <c r="G27" s="216"/>
      <c r="H27" s="64"/>
      <c r="I27" s="64"/>
      <c r="J27" s="64"/>
      <c r="K27" s="16"/>
      <c r="L27" s="72"/>
      <c r="M27" s="66"/>
    </row>
    <row r="28" spans="1:13" x14ac:dyDescent="0.25">
      <c r="A28" s="71"/>
      <c r="B28" s="88" t="s">
        <v>53</v>
      </c>
      <c r="C28" s="88" t="s">
        <v>81</v>
      </c>
      <c r="D28" s="88"/>
      <c r="E28" s="88"/>
      <c r="F28" s="88"/>
      <c r="G28" s="88"/>
      <c r="H28" s="88"/>
      <c r="I28" s="88"/>
      <c r="J28" s="64"/>
      <c r="K28" s="16">
        <f>August!K28</f>
        <v>0</v>
      </c>
      <c r="L28" s="72"/>
      <c r="M28" s="66"/>
    </row>
    <row r="29" spans="1:13" s="87" customFormat="1" x14ac:dyDescent="0.25">
      <c r="A29" s="84"/>
      <c r="B29" s="84" t="s">
        <v>54</v>
      </c>
      <c r="C29" s="84"/>
      <c r="D29" s="84"/>
      <c r="E29" s="84"/>
      <c r="F29" s="84"/>
      <c r="G29" s="84"/>
      <c r="H29" s="84"/>
      <c r="I29" s="84"/>
      <c r="J29" s="84"/>
      <c r="K29" s="85" t="s">
        <v>67</v>
      </c>
      <c r="L29" s="86">
        <f>SUM(K27:K28)</f>
        <v>0</v>
      </c>
      <c r="M29" s="71"/>
    </row>
    <row r="30" spans="1:13" ht="9" customHeight="1" x14ac:dyDescent="0.25">
      <c r="A30" s="66"/>
      <c r="B30" s="66"/>
      <c r="C30" s="66"/>
      <c r="D30" s="66"/>
      <c r="E30" s="66"/>
      <c r="F30" s="66"/>
      <c r="G30" s="66"/>
      <c r="H30" s="66"/>
      <c r="I30" s="66"/>
      <c r="J30" s="66"/>
      <c r="K30" s="89"/>
      <c r="L30" s="72"/>
      <c r="M30" s="66"/>
    </row>
    <row r="31" spans="1:13" s="91" customFormat="1" ht="16.5" thickBot="1" x14ac:dyDescent="0.3">
      <c r="A31" s="127" t="s">
        <v>55</v>
      </c>
      <c r="B31" s="127"/>
      <c r="C31" s="127"/>
      <c r="D31" s="127"/>
      <c r="E31" s="127"/>
      <c r="F31" s="127"/>
      <c r="G31" s="127"/>
      <c r="H31" s="127"/>
      <c r="I31" s="127"/>
      <c r="J31" s="127"/>
      <c r="K31" s="128" t="s">
        <v>67</v>
      </c>
      <c r="L31" s="90">
        <f>L15-L25+L29</f>
        <v>-990</v>
      </c>
    </row>
    <row r="32" spans="1:13" s="87" customFormat="1" ht="15.75" thickTop="1" x14ac:dyDescent="0.25">
      <c r="A32" s="84"/>
      <c r="B32" s="124" t="s">
        <v>56</v>
      </c>
      <c r="C32" s="124"/>
      <c r="D32" s="124"/>
      <c r="E32" s="124"/>
      <c r="F32" s="124"/>
      <c r="G32" s="124"/>
      <c r="H32" s="124"/>
      <c r="I32" s="125"/>
      <c r="J32" s="126" t="s">
        <v>67</v>
      </c>
      <c r="K32" s="16"/>
      <c r="M32" s="71"/>
    </row>
    <row r="33" spans="1:13" s="87" customFormat="1" x14ac:dyDescent="0.25">
      <c r="A33" s="84"/>
      <c r="B33" s="92" t="s">
        <v>57</v>
      </c>
      <c r="C33" s="92"/>
      <c r="D33" s="92"/>
      <c r="E33" s="92"/>
      <c r="F33" s="92"/>
      <c r="G33" s="92"/>
      <c r="H33" s="92"/>
      <c r="I33" s="93"/>
      <c r="J33" s="94" t="s">
        <v>67</v>
      </c>
      <c r="K33" s="16"/>
      <c r="M33" s="71"/>
    </row>
    <row r="34" spans="1:13" s="87" customFormat="1" x14ac:dyDescent="0.25">
      <c r="A34" s="84"/>
      <c r="B34" s="92" t="s">
        <v>58</v>
      </c>
      <c r="C34" s="92" t="str">
        <f>Stammdaten!B13 &amp;", " &amp;Stammdaten!B14</f>
        <v>Graub. Kantonalbank, CK 999.999.999</v>
      </c>
      <c r="D34" s="95"/>
      <c r="E34" s="92"/>
      <c r="F34" s="92"/>
      <c r="G34" s="92"/>
      <c r="H34" s="95"/>
      <c r="I34" s="96"/>
      <c r="J34" s="96"/>
      <c r="K34" s="94" t="s">
        <v>67</v>
      </c>
      <c r="L34" s="123">
        <f>L31-K32-K33</f>
        <v>-990</v>
      </c>
      <c r="M34" s="71"/>
    </row>
    <row r="35" spans="1:13" s="98" customFormat="1" x14ac:dyDescent="0.25">
      <c r="A35" s="97"/>
      <c r="B35" s="97"/>
      <c r="C35" s="97"/>
      <c r="D35" s="97"/>
      <c r="E35" s="97"/>
      <c r="F35" s="97"/>
      <c r="G35" s="97"/>
      <c r="H35" s="97"/>
      <c r="I35" s="97"/>
      <c r="J35" s="97"/>
      <c r="K35" s="97"/>
      <c r="L35" s="97"/>
      <c r="M35" s="97"/>
    </row>
    <row r="36" spans="1:13" s="98" customFormat="1" ht="17.25" customHeight="1" x14ac:dyDescent="0.25">
      <c r="A36" s="133" t="s">
        <v>89</v>
      </c>
      <c r="B36" s="129"/>
      <c r="C36" s="129"/>
      <c r="D36" s="129"/>
      <c r="E36" s="129"/>
      <c r="F36" s="129"/>
      <c r="G36" s="129"/>
      <c r="H36" s="129"/>
      <c r="I36" s="129"/>
      <c r="J36" s="129"/>
      <c r="K36" s="129"/>
      <c r="L36" s="129"/>
      <c r="M36" s="134"/>
    </row>
    <row r="37" spans="1:13" s="54" customFormat="1" ht="30" customHeight="1" x14ac:dyDescent="0.2">
      <c r="A37" s="112"/>
      <c r="B37" s="113"/>
      <c r="C37" s="113"/>
      <c r="D37" s="110"/>
      <c r="E37" s="113"/>
      <c r="F37" s="110" t="s">
        <v>69</v>
      </c>
      <c r="G37" s="110"/>
      <c r="H37" s="110" t="s">
        <v>70</v>
      </c>
      <c r="I37" s="110"/>
      <c r="J37" s="215" t="s">
        <v>71</v>
      </c>
      <c r="K37" s="215"/>
      <c r="L37" s="110" t="s">
        <v>6</v>
      </c>
      <c r="M37" s="99"/>
    </row>
    <row r="38" spans="1:13" s="54" customFormat="1" ht="3.75" customHeight="1" x14ac:dyDescent="0.2">
      <c r="A38" s="115"/>
      <c r="B38" s="114"/>
      <c r="C38" s="114"/>
      <c r="D38" s="122"/>
      <c r="E38" s="114"/>
      <c r="F38" s="122"/>
      <c r="G38" s="122"/>
      <c r="H38" s="122"/>
      <c r="I38" s="122"/>
      <c r="J38" s="122"/>
      <c r="K38" s="122"/>
      <c r="L38" s="122"/>
      <c r="M38" s="99"/>
    </row>
    <row r="39" spans="1:13" s="54" customFormat="1" ht="12" x14ac:dyDescent="0.2">
      <c r="A39" s="100" t="s">
        <v>85</v>
      </c>
      <c r="B39" s="99"/>
      <c r="C39" s="99"/>
      <c r="D39" s="99"/>
      <c r="F39" s="99">
        <f>Stammdaten!B31</f>
        <v>113.5</v>
      </c>
      <c r="G39" s="102"/>
      <c r="H39" s="160">
        <f>August!J39</f>
        <v>0</v>
      </c>
      <c r="I39" s="102"/>
      <c r="J39" s="211">
        <f>SUM(Arbeitszeitkontrolle!AI8,Arbeitszeitkontrolle!AL8)</f>
        <v>0</v>
      </c>
      <c r="K39" s="211"/>
      <c r="L39" s="181">
        <f>F39-H39-J39</f>
        <v>113.5</v>
      </c>
      <c r="M39" s="99"/>
    </row>
    <row r="40" spans="1:13" s="54" customFormat="1" ht="6.75" customHeight="1" x14ac:dyDescent="0.2">
      <c r="A40" s="100"/>
      <c r="B40" s="99"/>
      <c r="C40" s="99"/>
      <c r="D40" s="99"/>
      <c r="F40" s="99"/>
      <c r="G40" s="102"/>
      <c r="H40" s="99"/>
      <c r="I40" s="102"/>
      <c r="J40" s="99"/>
      <c r="K40" s="102"/>
      <c r="L40" s="103"/>
      <c r="M40" s="99"/>
    </row>
    <row r="41" spans="1:13" s="54" customFormat="1" ht="12" x14ac:dyDescent="0.2">
      <c r="A41" s="100" t="s">
        <v>7</v>
      </c>
      <c r="B41" s="99"/>
      <c r="C41" s="99"/>
      <c r="D41" s="99"/>
      <c r="F41" s="162"/>
      <c r="G41" s="102"/>
      <c r="H41" s="160">
        <f>August!J41</f>
        <v>0</v>
      </c>
      <c r="I41" s="102"/>
      <c r="J41" s="217">
        <f>Arbeitszeitkontrolle!AM8</f>
        <v>0</v>
      </c>
      <c r="K41" s="217"/>
      <c r="L41" s="164">
        <f>H41+J41</f>
        <v>0</v>
      </c>
      <c r="M41" s="99"/>
    </row>
    <row r="42" spans="1:13" s="54" customFormat="1" ht="2.25" customHeight="1" x14ac:dyDescent="0.2">
      <c r="A42" s="100"/>
      <c r="B42" s="99"/>
      <c r="C42" s="99"/>
      <c r="D42" s="99"/>
      <c r="F42" s="99"/>
      <c r="G42" s="102"/>
      <c r="H42" s="99"/>
      <c r="I42" s="102"/>
      <c r="J42" s="99"/>
      <c r="K42" s="102"/>
      <c r="L42" s="103"/>
      <c r="M42" s="99"/>
    </row>
    <row r="43" spans="1:13" s="54" customFormat="1" ht="12" x14ac:dyDescent="0.2">
      <c r="A43" s="114" t="s">
        <v>86</v>
      </c>
      <c r="B43" s="115"/>
      <c r="C43" s="115"/>
      <c r="D43" s="115"/>
      <c r="E43" s="116"/>
      <c r="F43" s="163"/>
      <c r="G43" s="117"/>
      <c r="H43" s="161">
        <f>August!L43</f>
        <v>0</v>
      </c>
      <c r="I43" s="115"/>
      <c r="J43" s="217">
        <f>Arbeitszeitkontrolle!AN8</f>
        <v>0</v>
      </c>
      <c r="K43" s="217"/>
      <c r="L43" s="164">
        <f>H43+J43</f>
        <v>0</v>
      </c>
      <c r="M43" s="99"/>
    </row>
    <row r="44" spans="1:13" s="54" customFormat="1" ht="3.75" customHeight="1" x14ac:dyDescent="0.2">
      <c r="A44" s="113"/>
      <c r="B44" s="112"/>
      <c r="C44" s="112"/>
      <c r="D44" s="112"/>
      <c r="E44" s="118"/>
      <c r="F44" s="112"/>
      <c r="G44" s="119"/>
      <c r="H44" s="112"/>
      <c r="I44" s="112"/>
      <c r="J44" s="112"/>
      <c r="K44" s="112"/>
      <c r="L44" s="119"/>
      <c r="M44" s="99"/>
    </row>
    <row r="45" spans="1:13" ht="27" customHeight="1" x14ac:dyDescent="0.25">
      <c r="A45" s="107"/>
      <c r="B45" s="105"/>
      <c r="C45" s="105"/>
      <c r="D45" s="105"/>
      <c r="E45" s="106"/>
      <c r="F45" s="106"/>
      <c r="G45" s="106"/>
      <c r="H45" s="106"/>
      <c r="I45" s="106"/>
      <c r="J45" s="106"/>
      <c r="K45" s="106"/>
      <c r="L45" s="106"/>
      <c r="M45" s="104"/>
    </row>
    <row r="46" spans="1:13" x14ac:dyDescent="0.25">
      <c r="A46" s="66" t="s">
        <v>8</v>
      </c>
      <c r="B46" s="66"/>
      <c r="D46" s="66" t="s">
        <v>66</v>
      </c>
      <c r="E46" s="66"/>
      <c r="F46" s="66"/>
      <c r="G46" s="66"/>
      <c r="H46" s="66"/>
      <c r="J46" s="66" t="s">
        <v>50</v>
      </c>
      <c r="K46" s="66"/>
      <c r="L46" s="66"/>
      <c r="M46" s="66"/>
    </row>
    <row r="47" spans="1:13" ht="6" customHeight="1" x14ac:dyDescent="0.25">
      <c r="A47" s="66"/>
      <c r="B47" s="66"/>
      <c r="C47" s="66"/>
      <c r="D47" s="66"/>
      <c r="E47" s="66"/>
      <c r="F47" s="66"/>
      <c r="G47" s="66"/>
      <c r="H47" s="66"/>
      <c r="I47" s="66"/>
      <c r="J47" s="66"/>
      <c r="K47" s="66"/>
      <c r="L47" s="66"/>
      <c r="M47" s="66"/>
    </row>
    <row r="48" spans="1:13" ht="25.5" customHeight="1" x14ac:dyDescent="0.25">
      <c r="A48" s="108"/>
      <c r="B48" s="108"/>
      <c r="C48" s="51"/>
      <c r="D48" s="108"/>
      <c r="E48" s="108"/>
      <c r="F48" s="108"/>
      <c r="G48" s="108"/>
      <c r="H48" s="108"/>
      <c r="I48" s="51"/>
      <c r="J48" s="108"/>
      <c r="K48" s="108"/>
      <c r="L48" s="108"/>
      <c r="M48" s="108"/>
    </row>
    <row r="49" spans="1:13" ht="3.75" customHeight="1" x14ac:dyDescent="0.25">
      <c r="A49" s="66"/>
      <c r="B49" s="66"/>
      <c r="C49" s="66"/>
      <c r="D49" s="66"/>
      <c r="E49" s="66"/>
      <c r="F49" s="66"/>
      <c r="G49" s="66"/>
      <c r="H49" s="66"/>
      <c r="I49" s="66"/>
      <c r="J49" s="66"/>
      <c r="K49" s="66"/>
      <c r="L49" s="66"/>
      <c r="M49" s="66"/>
    </row>
    <row r="52" spans="1:13" x14ac:dyDescent="0.25">
      <c r="E52" s="109"/>
      <c r="F52" s="109"/>
      <c r="G52" s="109"/>
      <c r="H52" s="109"/>
      <c r="I52" s="109"/>
      <c r="J52" s="109"/>
      <c r="K52" s="109"/>
      <c r="L52" s="109"/>
      <c r="M52" s="109"/>
    </row>
  </sheetData>
  <sheetProtection sheet="1" objects="1" scenarios="1" selectLockedCells="1"/>
  <mergeCells count="9">
    <mergeCell ref="J37:K37"/>
    <mergeCell ref="J39:K39"/>
    <mergeCell ref="J41:K41"/>
    <mergeCell ref="J43:K43"/>
    <mergeCell ref="A1:L1"/>
    <mergeCell ref="C13:G13"/>
    <mergeCell ref="C14:G14"/>
    <mergeCell ref="F18:I18"/>
    <mergeCell ref="C27:G27"/>
  </mergeCells>
  <pageMargins left="0.70866141732283472" right="0.47244094488188981" top="0.9055118110236221" bottom="0.47244094488188981" header="0.31496062992125984" footer="0.31496062992125984"/>
  <pageSetup paperSize="9" orientation="portrait" horizontalDpi="4294967293"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52"/>
  <sheetViews>
    <sheetView view="pageBreakPreview" zoomScale="115" zoomScaleNormal="100" zoomScaleSheetLayoutView="115" workbookViewId="0">
      <selection activeCell="L12" sqref="L12"/>
    </sheetView>
  </sheetViews>
  <sheetFormatPr baseColWidth="10" defaultRowHeight="15" x14ac:dyDescent="0.25"/>
  <cols>
    <col min="1" max="1" width="1.28515625" style="47" customWidth="1"/>
    <col min="2" max="2" width="27.28515625" style="47" customWidth="1"/>
    <col min="3" max="3" width="7.42578125" style="47" customWidth="1"/>
    <col min="4" max="4" width="7.5703125" style="47" customWidth="1"/>
    <col min="5" max="5" width="1.85546875" style="47" customWidth="1"/>
    <col min="6" max="6" width="8.140625" style="47" customWidth="1"/>
    <col min="7" max="7" width="0.85546875" style="47" customWidth="1"/>
    <col min="8" max="8" width="7.5703125" style="47" customWidth="1"/>
    <col min="9" max="9" width="1.85546875" style="47" customWidth="1"/>
    <col min="10" max="10" width="5.5703125" style="47" customWidth="1"/>
    <col min="11" max="11" width="6.5703125" style="47" customWidth="1"/>
    <col min="12" max="12" width="11.42578125" style="47" customWidth="1"/>
    <col min="13" max="13" width="0.42578125" style="47" customWidth="1"/>
    <col min="14" max="16384" width="11.42578125" style="47"/>
  </cols>
  <sheetData>
    <row r="1" spans="1:16" s="46" customFormat="1" ht="39" customHeight="1" x14ac:dyDescent="0.25">
      <c r="A1" s="213" t="s">
        <v>87</v>
      </c>
      <c r="B1" s="213"/>
      <c r="C1" s="213"/>
      <c r="D1" s="213"/>
      <c r="E1" s="213"/>
      <c r="F1" s="213"/>
      <c r="G1" s="213"/>
      <c r="H1" s="213"/>
      <c r="I1" s="213"/>
      <c r="J1" s="213"/>
      <c r="K1" s="213"/>
      <c r="L1" s="213"/>
      <c r="M1" s="129"/>
    </row>
    <row r="2" spans="1:16" ht="13.5" customHeight="1" thickBot="1" x14ac:dyDescent="0.3"/>
    <row r="3" spans="1:16" ht="16.5" x14ac:dyDescent="0.3">
      <c r="A3" s="48"/>
      <c r="B3" s="18" t="s">
        <v>38</v>
      </c>
      <c r="C3" s="17"/>
      <c r="D3" s="18" t="s">
        <v>39</v>
      </c>
      <c r="E3" s="18"/>
      <c r="F3" s="18"/>
      <c r="G3" s="18"/>
      <c r="H3" s="49"/>
      <c r="I3" s="154" t="s">
        <v>65</v>
      </c>
      <c r="J3" s="154"/>
      <c r="K3" s="154"/>
      <c r="L3" s="17"/>
      <c r="M3" s="15"/>
    </row>
    <row r="4" spans="1:16" ht="16.5" x14ac:dyDescent="0.3">
      <c r="A4" s="50"/>
      <c r="B4" s="19" t="str">
        <f>Stammdaten!B4</f>
        <v>Tester Beispiel</v>
      </c>
      <c r="C4" s="19"/>
      <c r="D4" s="19" t="str">
        <f>Stammdaten!B9</f>
        <v>Muster Hans</v>
      </c>
      <c r="F4" s="19"/>
      <c r="G4" s="19"/>
      <c r="H4" s="51"/>
      <c r="I4" s="155" t="str">
        <f>Stammdaten!B17</f>
        <v>bitte auswählen</v>
      </c>
      <c r="L4" s="19"/>
      <c r="M4" s="8"/>
    </row>
    <row r="5" spans="1:16" ht="16.5" x14ac:dyDescent="0.3">
      <c r="A5" s="50"/>
      <c r="B5" s="19" t="str">
        <f>Stammdaten!B5</f>
        <v>Teststrasse</v>
      </c>
      <c r="C5" s="19"/>
      <c r="D5" s="19" t="str">
        <f>Stammdaten!B10</f>
        <v>bei der Kirche</v>
      </c>
      <c r="F5" s="19"/>
      <c r="G5" s="19"/>
      <c r="H5" s="51"/>
      <c r="I5" s="157" t="str">
        <f>Stammdaten!$B$16</f>
        <v>bitte auswählen</v>
      </c>
      <c r="J5" s="51" t="s">
        <v>64</v>
      </c>
      <c r="K5" s="51"/>
      <c r="L5" s="19"/>
      <c r="M5" s="10"/>
    </row>
    <row r="6" spans="1:16" ht="16.5" x14ac:dyDescent="0.3">
      <c r="A6" s="50"/>
      <c r="B6" s="19" t="str">
        <f>Stammdaten!B6</f>
        <v>9999 Testingen</v>
      </c>
      <c r="C6" s="19"/>
      <c r="D6" s="19" t="str">
        <f>Stammdaten!B11</f>
        <v>7777 Musterlingen</v>
      </c>
      <c r="F6" s="19"/>
      <c r="G6" s="19"/>
      <c r="H6" s="51"/>
      <c r="I6" s="51"/>
      <c r="J6" s="155"/>
      <c r="K6" s="19"/>
      <c r="L6" s="19"/>
      <c r="M6" s="10"/>
    </row>
    <row r="7" spans="1:16" ht="17.25" customHeight="1" x14ac:dyDescent="0.25">
      <c r="A7" s="9"/>
      <c r="B7" s="6"/>
      <c r="C7" s="6"/>
      <c r="D7" s="6"/>
      <c r="E7" s="52"/>
      <c r="F7" s="52"/>
      <c r="G7" s="52"/>
      <c r="H7" s="52"/>
      <c r="I7" s="52"/>
      <c r="J7" s="52"/>
      <c r="K7" s="7"/>
      <c r="L7" s="6"/>
      <c r="M7" s="10"/>
    </row>
    <row r="8" spans="1:16" s="54" customFormat="1" ht="17.25" customHeight="1" x14ac:dyDescent="0.35">
      <c r="A8" s="53"/>
      <c r="B8" s="11" t="s">
        <v>40</v>
      </c>
      <c r="C8" s="120" t="str">
        <f>September!C8</f>
        <v>nein</v>
      </c>
      <c r="D8" s="11"/>
      <c r="E8" s="52" t="s">
        <v>41</v>
      </c>
      <c r="F8" s="52"/>
      <c r="G8" s="12"/>
      <c r="H8" s="52" t="str">
        <f>Stammdaten!B12</f>
        <v>958.69.454.333</v>
      </c>
      <c r="I8" s="52"/>
      <c r="J8" s="52"/>
      <c r="K8" s="7"/>
      <c r="L8" s="11"/>
      <c r="M8" s="13"/>
    </row>
    <row r="9" spans="1:16" s="54" customFormat="1" ht="17.25" customHeight="1" x14ac:dyDescent="0.35">
      <c r="A9" s="53"/>
      <c r="B9" s="11" t="s">
        <v>42</v>
      </c>
      <c r="C9" s="120" t="str">
        <f>September!C9</f>
        <v>ja</v>
      </c>
      <c r="D9" s="11"/>
      <c r="E9" s="52" t="s">
        <v>43</v>
      </c>
      <c r="F9" s="52"/>
      <c r="G9" s="14"/>
      <c r="H9" s="230">
        <v>45931</v>
      </c>
      <c r="I9" s="231" t="s">
        <v>184</v>
      </c>
      <c r="J9" s="232"/>
      <c r="K9" s="233" t="s">
        <v>187</v>
      </c>
      <c r="L9" s="234">
        <f>Stammdaten!B20</f>
        <v>2025</v>
      </c>
      <c r="M9" s="55"/>
      <c r="P9" s="56"/>
    </row>
    <row r="10" spans="1:16" ht="7.5" customHeight="1" thickBot="1" x14ac:dyDescent="0.35">
      <c r="A10" s="57"/>
      <c r="B10" s="58"/>
      <c r="C10" s="59"/>
      <c r="D10" s="59"/>
      <c r="E10" s="59"/>
      <c r="F10" s="59"/>
      <c r="G10" s="59"/>
      <c r="H10" s="59"/>
      <c r="I10" s="59"/>
      <c r="J10" s="59"/>
      <c r="K10" s="59"/>
      <c r="L10" s="59"/>
      <c r="M10" s="60"/>
    </row>
    <row r="11" spans="1:16" s="61" customFormat="1" ht="15.75" x14ac:dyDescent="0.25">
      <c r="P11" s="62"/>
    </row>
    <row r="12" spans="1:16" x14ac:dyDescent="0.25">
      <c r="A12" s="63" t="s">
        <v>0</v>
      </c>
      <c r="B12" s="64"/>
      <c r="C12" s="64"/>
      <c r="D12" s="64"/>
      <c r="E12" s="64"/>
      <c r="F12" s="64"/>
      <c r="G12" s="64"/>
      <c r="H12" s="64"/>
      <c r="I12" s="64"/>
      <c r="J12" s="64"/>
      <c r="K12" s="65" t="s">
        <v>67</v>
      </c>
      <c r="L12" s="16"/>
      <c r="M12" s="66"/>
    </row>
    <row r="13" spans="1:16" x14ac:dyDescent="0.25">
      <c r="A13" s="64" t="s">
        <v>1</v>
      </c>
      <c r="B13" s="64"/>
      <c r="C13" s="214"/>
      <c r="D13" s="214"/>
      <c r="E13" s="214"/>
      <c r="F13" s="214"/>
      <c r="G13" s="214"/>
      <c r="H13" s="64"/>
      <c r="I13" s="64"/>
      <c r="J13" s="64"/>
      <c r="K13" s="65" t="s">
        <v>67</v>
      </c>
      <c r="L13" s="16"/>
      <c r="M13" s="66"/>
    </row>
    <row r="14" spans="1:16" x14ac:dyDescent="0.25">
      <c r="A14" s="67"/>
      <c r="B14" s="67"/>
      <c r="C14" s="214"/>
      <c r="D14" s="214"/>
      <c r="E14" s="214"/>
      <c r="F14" s="214"/>
      <c r="G14" s="214"/>
      <c r="H14" s="64"/>
      <c r="I14" s="64"/>
      <c r="J14" s="64"/>
      <c r="K14" s="65" t="s">
        <v>67</v>
      </c>
      <c r="L14" s="16"/>
      <c r="M14" s="66"/>
    </row>
    <row r="15" spans="1:16" x14ac:dyDescent="0.25">
      <c r="A15" s="66"/>
      <c r="B15" s="68" t="s">
        <v>46</v>
      </c>
      <c r="C15" s="68"/>
      <c r="D15" s="68"/>
      <c r="E15" s="68"/>
      <c r="F15" s="68"/>
      <c r="G15" s="68"/>
      <c r="H15" s="68"/>
      <c r="I15" s="68"/>
      <c r="J15" s="68"/>
      <c r="K15" s="69" t="s">
        <v>67</v>
      </c>
      <c r="L15" s="70">
        <f>SUM(L12:L14)</f>
        <v>0</v>
      </c>
      <c r="M15" s="66"/>
    </row>
    <row r="16" spans="1:16" x14ac:dyDescent="0.25">
      <c r="A16" s="71"/>
      <c r="B16" s="66"/>
      <c r="C16" s="66"/>
      <c r="D16" s="66"/>
      <c r="E16" s="66"/>
      <c r="F16" s="66"/>
      <c r="G16" s="66"/>
      <c r="H16" s="66"/>
      <c r="I16" s="66"/>
      <c r="J16" s="66"/>
      <c r="K16" s="66"/>
      <c r="L16" s="72"/>
      <c r="M16" s="66"/>
    </row>
    <row r="17" spans="1:13" x14ac:dyDescent="0.25">
      <c r="A17" s="71" t="s">
        <v>47</v>
      </c>
      <c r="B17" s="51"/>
      <c r="C17" s="51"/>
      <c r="D17" s="51"/>
      <c r="E17" s="51"/>
      <c r="F17" s="51"/>
      <c r="G17" s="51"/>
      <c r="H17" s="51"/>
      <c r="I17" s="51"/>
      <c r="J17" s="51"/>
      <c r="K17" s="51"/>
      <c r="L17" s="72"/>
      <c r="M17" s="66"/>
    </row>
    <row r="18" spans="1:13" x14ac:dyDescent="0.25">
      <c r="A18" s="66"/>
      <c r="B18" s="73"/>
      <c r="C18" s="73"/>
      <c r="D18" s="74" t="s">
        <v>48</v>
      </c>
      <c r="E18" s="73"/>
      <c r="F18" s="212" t="s">
        <v>68</v>
      </c>
      <c r="G18" s="212"/>
      <c r="H18" s="212"/>
      <c r="I18" s="212"/>
      <c r="J18" s="75"/>
      <c r="K18" s="73"/>
      <c r="L18" s="72"/>
      <c r="M18" s="66"/>
    </row>
    <row r="19" spans="1:13" x14ac:dyDescent="0.25">
      <c r="A19" s="66"/>
      <c r="B19" s="76" t="s">
        <v>37</v>
      </c>
      <c r="C19" s="76"/>
      <c r="D19" s="77">
        <f>Stammdaten!B24</f>
        <v>10.6</v>
      </c>
      <c r="E19" s="78" t="s">
        <v>3</v>
      </c>
      <c r="F19" s="79">
        <v>0.5</v>
      </c>
      <c r="G19" s="79"/>
      <c r="H19" s="80">
        <f>D19*F19</f>
        <v>5.3</v>
      </c>
      <c r="I19" s="78" t="s">
        <v>3</v>
      </c>
      <c r="J19" s="81" t="s">
        <v>67</v>
      </c>
      <c r="K19" s="121">
        <f>IF($C$9="nein",0,ROUND(($L$15*$H$19/100)*2,1)/2)</f>
        <v>0</v>
      </c>
      <c r="L19" s="72"/>
      <c r="M19" s="66"/>
    </row>
    <row r="20" spans="1:13" x14ac:dyDescent="0.25">
      <c r="A20" s="66"/>
      <c r="B20" s="78" t="s">
        <v>36</v>
      </c>
      <c r="C20" s="78"/>
      <c r="D20" s="77">
        <f>Stammdaten!B25</f>
        <v>2.2000000000000002</v>
      </c>
      <c r="E20" s="78" t="s">
        <v>3</v>
      </c>
      <c r="F20" s="79">
        <v>0.5</v>
      </c>
      <c r="G20" s="79"/>
      <c r="H20" s="80">
        <f>D20*F20</f>
        <v>1.1000000000000001</v>
      </c>
      <c r="I20" s="78" t="s">
        <v>3</v>
      </c>
      <c r="J20" s="81" t="s">
        <v>67</v>
      </c>
      <c r="K20" s="82">
        <f>IF($C$9="nein",0,ROUND(($L$15*H20/100)*2,1)/2)</f>
        <v>0</v>
      </c>
      <c r="L20" s="72"/>
      <c r="M20" s="66"/>
    </row>
    <row r="21" spans="1:13" x14ac:dyDescent="0.25">
      <c r="A21" s="66"/>
      <c r="B21" s="78" t="s">
        <v>4</v>
      </c>
      <c r="C21" s="78"/>
      <c r="D21" s="77">
        <f>Stammdaten!B27</f>
        <v>1.681</v>
      </c>
      <c r="E21" s="78" t="s">
        <v>3</v>
      </c>
      <c r="F21" s="79">
        <v>1</v>
      </c>
      <c r="G21" s="79"/>
      <c r="H21" s="80">
        <f>D21*F21</f>
        <v>1.681</v>
      </c>
      <c r="I21" s="78" t="s">
        <v>3</v>
      </c>
      <c r="J21" s="81" t="s">
        <v>67</v>
      </c>
      <c r="K21" s="82">
        <f>ROUND(($L$15*H21/100)*2,1)/2</f>
        <v>0</v>
      </c>
      <c r="L21" s="72"/>
      <c r="M21" s="66"/>
    </row>
    <row r="22" spans="1:13" x14ac:dyDescent="0.25">
      <c r="A22" s="66"/>
      <c r="B22" s="78" t="s">
        <v>5</v>
      </c>
      <c r="C22" s="78"/>
      <c r="D22" s="77">
        <f>Stammdaten!B26</f>
        <v>0.95</v>
      </c>
      <c r="E22" s="78" t="s">
        <v>3</v>
      </c>
      <c r="F22" s="79">
        <v>0.5</v>
      </c>
      <c r="G22" s="79"/>
      <c r="H22" s="80">
        <f>D22*F22</f>
        <v>0.47499999999999998</v>
      </c>
      <c r="I22" s="78" t="s">
        <v>3</v>
      </c>
      <c r="J22" s="81" t="s">
        <v>67</v>
      </c>
      <c r="K22" s="82">
        <f>ROUND(($L$15*H22/100)*2,1)/2</f>
        <v>0</v>
      </c>
      <c r="L22" s="72"/>
      <c r="M22" s="66"/>
    </row>
    <row r="23" spans="1:13" x14ac:dyDescent="0.25">
      <c r="A23" s="66"/>
      <c r="B23" s="73" t="s">
        <v>96</v>
      </c>
      <c r="C23" s="73"/>
      <c r="D23" s="142"/>
      <c r="E23" s="73"/>
      <c r="F23" s="143">
        <v>0.5</v>
      </c>
      <c r="G23" s="143"/>
      <c r="H23" s="144"/>
      <c r="I23" s="73"/>
      <c r="J23" s="74" t="s">
        <v>67</v>
      </c>
      <c r="K23" s="83">
        <f>IF(C8="ja",Stammdaten!B28,0)</f>
        <v>0</v>
      </c>
      <c r="L23" s="72"/>
      <c r="M23" s="66"/>
    </row>
    <row r="24" spans="1:13" x14ac:dyDescent="0.25">
      <c r="A24" s="66"/>
      <c r="B24" s="73" t="s">
        <v>2</v>
      </c>
      <c r="C24" s="73"/>
      <c r="D24" s="73"/>
      <c r="E24" s="73"/>
      <c r="F24" s="73"/>
      <c r="G24" s="73"/>
      <c r="H24" s="73"/>
      <c r="I24" s="73"/>
      <c r="J24" s="74" t="s">
        <v>67</v>
      </c>
      <c r="K24" s="83">
        <f>Stammdaten!B33</f>
        <v>990</v>
      </c>
      <c r="L24" s="72"/>
      <c r="M24" s="66"/>
    </row>
    <row r="25" spans="1:13" s="87" customFormat="1" x14ac:dyDescent="0.25">
      <c r="A25" s="84"/>
      <c r="B25" s="84" t="s">
        <v>49</v>
      </c>
      <c r="C25" s="84"/>
      <c r="D25" s="84"/>
      <c r="E25" s="84"/>
      <c r="F25" s="84"/>
      <c r="G25" s="84"/>
      <c r="H25" s="84"/>
      <c r="I25" s="84"/>
      <c r="J25" s="84"/>
      <c r="K25" s="85" t="s">
        <v>67</v>
      </c>
      <c r="L25" s="86">
        <f>ROUND(SUM(K19:K24),1)</f>
        <v>990</v>
      </c>
      <c r="M25" s="71"/>
    </row>
    <row r="26" spans="1:13" x14ac:dyDescent="0.25">
      <c r="A26" s="71" t="s">
        <v>51</v>
      </c>
      <c r="B26" s="66"/>
      <c r="C26" s="66"/>
      <c r="D26" s="66"/>
      <c r="E26" s="66"/>
      <c r="F26" s="66"/>
      <c r="G26" s="66"/>
      <c r="H26" s="66"/>
      <c r="I26" s="66"/>
      <c r="J26" s="66"/>
      <c r="K26" s="66"/>
      <c r="L26" s="72"/>
      <c r="M26" s="66"/>
    </row>
    <row r="27" spans="1:13" x14ac:dyDescent="0.25">
      <c r="A27" s="71"/>
      <c r="B27" s="64" t="s">
        <v>52</v>
      </c>
      <c r="C27" s="216"/>
      <c r="D27" s="216"/>
      <c r="E27" s="216"/>
      <c r="F27" s="216"/>
      <c r="G27" s="216"/>
      <c r="H27" s="64"/>
      <c r="I27" s="64"/>
      <c r="J27" s="64"/>
      <c r="K27" s="16"/>
      <c r="L27" s="72"/>
      <c r="M27" s="66"/>
    </row>
    <row r="28" spans="1:13" x14ac:dyDescent="0.25">
      <c r="A28" s="71"/>
      <c r="B28" s="88" t="s">
        <v>53</v>
      </c>
      <c r="C28" s="88" t="s">
        <v>81</v>
      </c>
      <c r="D28" s="88"/>
      <c r="E28" s="88"/>
      <c r="F28" s="88"/>
      <c r="G28" s="88"/>
      <c r="H28" s="88"/>
      <c r="I28" s="88"/>
      <c r="J28" s="64"/>
      <c r="K28" s="16">
        <f>September!K28</f>
        <v>0</v>
      </c>
      <c r="L28" s="72"/>
      <c r="M28" s="66"/>
    </row>
    <row r="29" spans="1:13" s="87" customFormat="1" x14ac:dyDescent="0.25">
      <c r="A29" s="84"/>
      <c r="B29" s="84" t="s">
        <v>54</v>
      </c>
      <c r="C29" s="84"/>
      <c r="D29" s="84"/>
      <c r="E29" s="84"/>
      <c r="F29" s="84"/>
      <c r="G29" s="84"/>
      <c r="H29" s="84"/>
      <c r="I29" s="84"/>
      <c r="J29" s="84"/>
      <c r="K29" s="85" t="s">
        <v>67</v>
      </c>
      <c r="L29" s="86">
        <f>SUM(K27:K28)</f>
        <v>0</v>
      </c>
      <c r="M29" s="71"/>
    </row>
    <row r="30" spans="1:13" ht="9" customHeight="1" x14ac:dyDescent="0.25">
      <c r="A30" s="66"/>
      <c r="B30" s="66"/>
      <c r="C30" s="66"/>
      <c r="D30" s="66"/>
      <c r="E30" s="66"/>
      <c r="F30" s="66"/>
      <c r="G30" s="66"/>
      <c r="H30" s="66"/>
      <c r="I30" s="66"/>
      <c r="J30" s="66"/>
      <c r="K30" s="89"/>
      <c r="L30" s="72"/>
      <c r="M30" s="66"/>
    </row>
    <row r="31" spans="1:13" s="91" customFormat="1" ht="16.5" thickBot="1" x14ac:dyDescent="0.3">
      <c r="A31" s="127" t="s">
        <v>55</v>
      </c>
      <c r="B31" s="127"/>
      <c r="C31" s="127"/>
      <c r="D31" s="127"/>
      <c r="E31" s="127"/>
      <c r="F31" s="127"/>
      <c r="G31" s="127"/>
      <c r="H31" s="127"/>
      <c r="I31" s="127"/>
      <c r="J31" s="127"/>
      <c r="K31" s="128" t="s">
        <v>67</v>
      </c>
      <c r="L31" s="90">
        <f>L15-L25+L29</f>
        <v>-990</v>
      </c>
    </row>
    <row r="32" spans="1:13" s="87" customFormat="1" ht="15.75" thickTop="1" x14ac:dyDescent="0.25">
      <c r="A32" s="84"/>
      <c r="B32" s="124" t="s">
        <v>56</v>
      </c>
      <c r="C32" s="124"/>
      <c r="D32" s="124"/>
      <c r="E32" s="124"/>
      <c r="F32" s="124"/>
      <c r="G32" s="124"/>
      <c r="H32" s="124"/>
      <c r="I32" s="125"/>
      <c r="J32" s="126" t="s">
        <v>67</v>
      </c>
      <c r="K32" s="16"/>
      <c r="M32" s="71"/>
    </row>
    <row r="33" spans="1:13" s="87" customFormat="1" x14ac:dyDescent="0.25">
      <c r="A33" s="84"/>
      <c r="B33" s="92" t="s">
        <v>57</v>
      </c>
      <c r="C33" s="92"/>
      <c r="D33" s="92"/>
      <c r="E33" s="92"/>
      <c r="F33" s="92"/>
      <c r="G33" s="92"/>
      <c r="H33" s="92"/>
      <c r="I33" s="93"/>
      <c r="J33" s="94" t="s">
        <v>67</v>
      </c>
      <c r="K33" s="16"/>
      <c r="M33" s="71"/>
    </row>
    <row r="34" spans="1:13" s="87" customFormat="1" x14ac:dyDescent="0.25">
      <c r="A34" s="84"/>
      <c r="B34" s="92" t="s">
        <v>58</v>
      </c>
      <c r="C34" s="92" t="str">
        <f>Stammdaten!B13 &amp;", " &amp;Stammdaten!B14</f>
        <v>Graub. Kantonalbank, CK 999.999.999</v>
      </c>
      <c r="D34" s="95"/>
      <c r="E34" s="92"/>
      <c r="F34" s="92"/>
      <c r="G34" s="92"/>
      <c r="H34" s="95"/>
      <c r="I34" s="96"/>
      <c r="J34" s="96"/>
      <c r="K34" s="94" t="s">
        <v>67</v>
      </c>
      <c r="L34" s="123">
        <f>L31-K32-K33</f>
        <v>-990</v>
      </c>
      <c r="M34" s="71"/>
    </row>
    <row r="35" spans="1:13" s="98" customFormat="1" x14ac:dyDescent="0.25">
      <c r="A35" s="97"/>
      <c r="B35" s="97"/>
      <c r="C35" s="97"/>
      <c r="D35" s="97"/>
      <c r="E35" s="97"/>
      <c r="F35" s="97"/>
      <c r="G35" s="97"/>
      <c r="H35" s="97"/>
      <c r="I35" s="97"/>
      <c r="J35" s="97"/>
      <c r="K35" s="97"/>
      <c r="L35" s="97"/>
      <c r="M35" s="97"/>
    </row>
    <row r="36" spans="1:13" s="98" customFormat="1" ht="17.25" customHeight="1" x14ac:dyDescent="0.25">
      <c r="A36" s="133" t="s">
        <v>89</v>
      </c>
      <c r="B36" s="129"/>
      <c r="C36" s="129"/>
      <c r="D36" s="129"/>
      <c r="E36" s="129"/>
      <c r="F36" s="129"/>
      <c r="G36" s="129"/>
      <c r="H36" s="129"/>
      <c r="I36" s="129"/>
      <c r="J36" s="129"/>
      <c r="K36" s="129"/>
      <c r="L36" s="129"/>
      <c r="M36" s="134"/>
    </row>
    <row r="37" spans="1:13" s="54" customFormat="1" ht="30" customHeight="1" x14ac:dyDescent="0.2">
      <c r="A37" s="112"/>
      <c r="B37" s="113"/>
      <c r="C37" s="113"/>
      <c r="D37" s="110"/>
      <c r="E37" s="113"/>
      <c r="F37" s="110" t="s">
        <v>69</v>
      </c>
      <c r="G37" s="110"/>
      <c r="H37" s="110" t="s">
        <v>70</v>
      </c>
      <c r="I37" s="110"/>
      <c r="J37" s="215" t="s">
        <v>71</v>
      </c>
      <c r="K37" s="215"/>
      <c r="L37" s="110" t="s">
        <v>6</v>
      </c>
      <c r="M37" s="99"/>
    </row>
    <row r="38" spans="1:13" s="54" customFormat="1" ht="3.75" customHeight="1" x14ac:dyDescent="0.2">
      <c r="A38" s="115"/>
      <c r="B38" s="114"/>
      <c r="C38" s="114"/>
      <c r="D38" s="122"/>
      <c r="E38" s="114"/>
      <c r="F38" s="122"/>
      <c r="G38" s="122"/>
      <c r="H38" s="122"/>
      <c r="I38" s="122"/>
      <c r="J38" s="122"/>
      <c r="K38" s="122"/>
      <c r="L38" s="122"/>
      <c r="M38" s="99"/>
    </row>
    <row r="39" spans="1:13" s="54" customFormat="1" ht="12" x14ac:dyDescent="0.2">
      <c r="A39" s="100" t="s">
        <v>85</v>
      </c>
      <c r="B39" s="99"/>
      <c r="C39" s="99"/>
      <c r="D39" s="99"/>
      <c r="F39" s="99">
        <f>Stammdaten!B31</f>
        <v>113.5</v>
      </c>
      <c r="G39" s="102"/>
      <c r="H39" s="160">
        <f>September!H39+September!J39</f>
        <v>0</v>
      </c>
      <c r="I39" s="102"/>
      <c r="J39" s="211">
        <f>SUM(Arbeitszeitkontrolle!AI9,Arbeitszeitkontrolle!AL9)</f>
        <v>0</v>
      </c>
      <c r="K39" s="211"/>
      <c r="L39" s="181">
        <f>F39-H39-J39</f>
        <v>113.5</v>
      </c>
      <c r="M39" s="99"/>
    </row>
    <row r="40" spans="1:13" s="54" customFormat="1" ht="6.75" customHeight="1" x14ac:dyDescent="0.2">
      <c r="A40" s="100"/>
      <c r="B40" s="99"/>
      <c r="C40" s="99"/>
      <c r="D40" s="99"/>
      <c r="F40" s="99"/>
      <c r="G40" s="102"/>
      <c r="H40" s="99"/>
      <c r="I40" s="102"/>
      <c r="J40" s="99"/>
      <c r="K40" s="102"/>
      <c r="L40" s="103"/>
      <c r="M40" s="99"/>
    </row>
    <row r="41" spans="1:13" s="54" customFormat="1" ht="12" x14ac:dyDescent="0.2">
      <c r="A41" s="100" t="s">
        <v>7</v>
      </c>
      <c r="B41" s="99"/>
      <c r="C41" s="99"/>
      <c r="D41" s="99"/>
      <c r="F41" s="162"/>
      <c r="G41" s="102"/>
      <c r="H41" s="160">
        <f>September!L41</f>
        <v>0</v>
      </c>
      <c r="I41" s="102"/>
      <c r="J41" s="217">
        <f>Arbeitszeitkontrolle!AM9</f>
        <v>0</v>
      </c>
      <c r="K41" s="217"/>
      <c r="L41" s="164">
        <f>H41+J41</f>
        <v>0</v>
      </c>
      <c r="M41" s="99"/>
    </row>
    <row r="42" spans="1:13" s="54" customFormat="1" ht="2.25" customHeight="1" x14ac:dyDescent="0.2">
      <c r="A42" s="100"/>
      <c r="B42" s="99"/>
      <c r="C42" s="99"/>
      <c r="D42" s="99"/>
      <c r="F42" s="99"/>
      <c r="G42" s="102"/>
      <c r="H42" s="160"/>
      <c r="I42" s="102"/>
      <c r="J42" s="99"/>
      <c r="K42" s="102"/>
      <c r="L42" s="103"/>
      <c r="M42" s="99"/>
    </row>
    <row r="43" spans="1:13" s="54" customFormat="1" ht="12" x14ac:dyDescent="0.2">
      <c r="A43" s="114" t="s">
        <v>86</v>
      </c>
      <c r="B43" s="115"/>
      <c r="C43" s="115"/>
      <c r="D43" s="115"/>
      <c r="E43" s="116"/>
      <c r="F43" s="163"/>
      <c r="G43" s="117"/>
      <c r="H43" s="160">
        <f>September!L43</f>
        <v>0</v>
      </c>
      <c r="I43" s="115"/>
      <c r="J43" s="217">
        <f>Arbeitszeitkontrolle!AN9</f>
        <v>0</v>
      </c>
      <c r="K43" s="217"/>
      <c r="L43" s="164">
        <f>H43+J43</f>
        <v>0</v>
      </c>
      <c r="M43" s="99"/>
    </row>
    <row r="44" spans="1:13" s="54" customFormat="1" ht="3.75" customHeight="1" x14ac:dyDescent="0.2">
      <c r="A44" s="113"/>
      <c r="B44" s="112"/>
      <c r="C44" s="112"/>
      <c r="D44" s="112"/>
      <c r="E44" s="118"/>
      <c r="F44" s="112"/>
      <c r="G44" s="119"/>
      <c r="H44" s="112"/>
      <c r="I44" s="112"/>
      <c r="J44" s="112"/>
      <c r="K44" s="112"/>
      <c r="L44" s="119"/>
      <c r="M44" s="99"/>
    </row>
    <row r="45" spans="1:13" ht="27" customHeight="1" x14ac:dyDescent="0.25">
      <c r="A45" s="107"/>
      <c r="B45" s="105"/>
      <c r="C45" s="105"/>
      <c r="D45" s="105"/>
      <c r="E45" s="106"/>
      <c r="F45" s="106"/>
      <c r="G45" s="106"/>
      <c r="H45" s="106"/>
      <c r="I45" s="106"/>
      <c r="J45" s="106"/>
      <c r="K45" s="106"/>
      <c r="L45" s="106"/>
      <c r="M45" s="104"/>
    </row>
    <row r="46" spans="1:13" x14ac:dyDescent="0.25">
      <c r="A46" s="66" t="s">
        <v>8</v>
      </c>
      <c r="B46" s="66"/>
      <c r="D46" s="66" t="s">
        <v>66</v>
      </c>
      <c r="E46" s="66"/>
      <c r="F46" s="66"/>
      <c r="G46" s="66"/>
      <c r="H46" s="66"/>
      <c r="J46" s="66" t="s">
        <v>50</v>
      </c>
      <c r="K46" s="66"/>
      <c r="L46" s="66"/>
      <c r="M46" s="66"/>
    </row>
    <row r="47" spans="1:13" ht="6" customHeight="1" x14ac:dyDescent="0.25">
      <c r="A47" s="66"/>
      <c r="B47" s="66"/>
      <c r="C47" s="66"/>
      <c r="D47" s="66"/>
      <c r="E47" s="66"/>
      <c r="F47" s="66"/>
      <c r="G47" s="66"/>
      <c r="H47" s="66"/>
      <c r="I47" s="66"/>
      <c r="J47" s="66"/>
      <c r="K47" s="66"/>
      <c r="L47" s="66"/>
      <c r="M47" s="66"/>
    </row>
    <row r="48" spans="1:13" ht="25.5" customHeight="1" x14ac:dyDescent="0.25">
      <c r="A48" s="108"/>
      <c r="B48" s="108"/>
      <c r="C48" s="51"/>
      <c r="D48" s="108"/>
      <c r="E48" s="108"/>
      <c r="F48" s="108"/>
      <c r="G48" s="108"/>
      <c r="H48" s="108"/>
      <c r="I48" s="51"/>
      <c r="J48" s="108"/>
      <c r="K48" s="108"/>
      <c r="L48" s="108"/>
      <c r="M48" s="108"/>
    </row>
    <row r="49" spans="1:13" ht="1.5" customHeight="1" x14ac:dyDescent="0.25">
      <c r="A49" s="66"/>
      <c r="B49" s="66"/>
      <c r="C49" s="66"/>
      <c r="D49" s="66"/>
      <c r="E49" s="66"/>
      <c r="F49" s="66"/>
      <c r="G49" s="66"/>
      <c r="H49" s="66"/>
      <c r="I49" s="66"/>
      <c r="J49" s="66"/>
      <c r="K49" s="66"/>
      <c r="L49" s="66"/>
      <c r="M49" s="66"/>
    </row>
    <row r="52" spans="1:13" x14ac:dyDescent="0.25">
      <c r="E52" s="109"/>
      <c r="F52" s="109"/>
      <c r="G52" s="109"/>
      <c r="H52" s="109"/>
      <c r="I52" s="109"/>
      <c r="J52" s="109"/>
      <c r="K52" s="109"/>
      <c r="L52" s="109"/>
      <c r="M52" s="109"/>
    </row>
  </sheetData>
  <sheetProtection sheet="1" objects="1" scenarios="1" selectLockedCells="1"/>
  <mergeCells count="9">
    <mergeCell ref="J37:K37"/>
    <mergeCell ref="J39:K39"/>
    <mergeCell ref="J41:K41"/>
    <mergeCell ref="J43:K43"/>
    <mergeCell ref="A1:L1"/>
    <mergeCell ref="C13:G13"/>
    <mergeCell ref="C14:G14"/>
    <mergeCell ref="F18:I18"/>
    <mergeCell ref="C27:G27"/>
  </mergeCells>
  <pageMargins left="0.70866141732283472" right="0.47244094488188981" top="0.9055118110236221" bottom="0.47244094488188981" header="0.31496062992125984" footer="0.31496062992125984"/>
  <pageSetup paperSize="9" orientation="portrait" horizontalDpi="4294967293"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52"/>
  <sheetViews>
    <sheetView view="pageBreakPreview" zoomScale="145" zoomScaleNormal="100" zoomScaleSheetLayoutView="145" workbookViewId="0">
      <selection activeCell="L12" sqref="L12"/>
    </sheetView>
  </sheetViews>
  <sheetFormatPr baseColWidth="10" defaultRowHeight="15" x14ac:dyDescent="0.25"/>
  <cols>
    <col min="1" max="1" width="1.28515625" style="47" customWidth="1"/>
    <col min="2" max="2" width="27.28515625" style="47" customWidth="1"/>
    <col min="3" max="3" width="7.42578125" style="47" customWidth="1"/>
    <col min="4" max="4" width="7.5703125" style="47" customWidth="1"/>
    <col min="5" max="5" width="1.85546875" style="47" customWidth="1"/>
    <col min="6" max="6" width="8.140625" style="47" customWidth="1"/>
    <col min="7" max="7" width="0.85546875" style="47" customWidth="1"/>
    <col min="8" max="8" width="7.5703125" style="47" customWidth="1"/>
    <col min="9" max="9" width="1.85546875" style="47" customWidth="1"/>
    <col min="10" max="10" width="5.5703125" style="47" customWidth="1"/>
    <col min="11" max="11" width="6.5703125" style="47" customWidth="1"/>
    <col min="12" max="12" width="11.42578125" style="47" customWidth="1"/>
    <col min="13" max="13" width="0.42578125" style="47" customWidth="1"/>
    <col min="14" max="16384" width="11.42578125" style="47"/>
  </cols>
  <sheetData>
    <row r="1" spans="1:16" s="46" customFormat="1" ht="39" customHeight="1" x14ac:dyDescent="0.25">
      <c r="A1" s="213" t="s">
        <v>87</v>
      </c>
      <c r="B1" s="213"/>
      <c r="C1" s="213"/>
      <c r="D1" s="213"/>
      <c r="E1" s="213"/>
      <c r="F1" s="213"/>
      <c r="G1" s="213"/>
      <c r="H1" s="213"/>
      <c r="I1" s="213"/>
      <c r="J1" s="213"/>
      <c r="K1" s="213"/>
      <c r="L1" s="213"/>
      <c r="M1" s="129"/>
    </row>
    <row r="2" spans="1:16" ht="13.5" customHeight="1" thickBot="1" x14ac:dyDescent="0.3"/>
    <row r="3" spans="1:16" ht="16.5" x14ac:dyDescent="0.3">
      <c r="A3" s="48"/>
      <c r="B3" s="18" t="s">
        <v>38</v>
      </c>
      <c r="C3" s="17"/>
      <c r="D3" s="18" t="s">
        <v>39</v>
      </c>
      <c r="E3" s="18"/>
      <c r="F3" s="18"/>
      <c r="G3" s="18"/>
      <c r="H3" s="49"/>
      <c r="I3" s="154" t="s">
        <v>65</v>
      </c>
      <c r="J3" s="154"/>
      <c r="K3" s="154"/>
      <c r="L3" s="17"/>
      <c r="M3" s="15"/>
    </row>
    <row r="4" spans="1:16" ht="16.5" x14ac:dyDescent="0.3">
      <c r="A4" s="50"/>
      <c r="B4" s="19" t="str">
        <f>Stammdaten!B4</f>
        <v>Tester Beispiel</v>
      </c>
      <c r="C4" s="19"/>
      <c r="D4" s="19" t="str">
        <f>Stammdaten!B9</f>
        <v>Muster Hans</v>
      </c>
      <c r="F4" s="19"/>
      <c r="G4" s="19"/>
      <c r="H4" s="51"/>
      <c r="I4" s="155" t="str">
        <f>Stammdaten!B17</f>
        <v>bitte auswählen</v>
      </c>
      <c r="L4" s="19"/>
      <c r="M4" s="8"/>
    </row>
    <row r="5" spans="1:16" ht="16.5" x14ac:dyDescent="0.3">
      <c r="A5" s="50"/>
      <c r="B5" s="19" t="str">
        <f>Stammdaten!B5</f>
        <v>Teststrasse</v>
      </c>
      <c r="C5" s="19"/>
      <c r="D5" s="19" t="str">
        <f>Stammdaten!B10</f>
        <v>bei der Kirche</v>
      </c>
      <c r="F5" s="19"/>
      <c r="G5" s="19"/>
      <c r="H5" s="51"/>
      <c r="I5" s="157" t="str">
        <f>Stammdaten!$B$16</f>
        <v>bitte auswählen</v>
      </c>
      <c r="J5" s="51" t="s">
        <v>64</v>
      </c>
      <c r="K5" s="51"/>
      <c r="L5" s="19"/>
      <c r="M5" s="10"/>
    </row>
    <row r="6" spans="1:16" ht="16.5" x14ac:dyDescent="0.3">
      <c r="A6" s="50"/>
      <c r="B6" s="19" t="str">
        <f>Stammdaten!B6</f>
        <v>9999 Testingen</v>
      </c>
      <c r="C6" s="19"/>
      <c r="D6" s="19" t="str">
        <f>Stammdaten!B11</f>
        <v>7777 Musterlingen</v>
      </c>
      <c r="F6" s="19"/>
      <c r="G6" s="19"/>
      <c r="H6" s="51"/>
      <c r="I6" s="51"/>
      <c r="J6" s="155"/>
      <c r="K6" s="19"/>
      <c r="L6" s="19"/>
      <c r="M6" s="10"/>
    </row>
    <row r="7" spans="1:16" ht="17.25" customHeight="1" x14ac:dyDescent="0.25">
      <c r="A7" s="9"/>
      <c r="B7" s="6"/>
      <c r="C7" s="6"/>
      <c r="D7" s="6"/>
      <c r="E7" s="52"/>
      <c r="F7" s="52"/>
      <c r="G7" s="52"/>
      <c r="H7" s="52"/>
      <c r="I7" s="52"/>
      <c r="J7" s="52"/>
      <c r="K7" s="7"/>
      <c r="L7" s="6"/>
      <c r="M7" s="10"/>
    </row>
    <row r="8" spans="1:16" s="54" customFormat="1" ht="17.25" customHeight="1" x14ac:dyDescent="0.35">
      <c r="A8" s="53"/>
      <c r="B8" s="11" t="s">
        <v>40</v>
      </c>
      <c r="C8" s="120" t="str">
        <f>Oktober!C8</f>
        <v>nein</v>
      </c>
      <c r="D8" s="11"/>
      <c r="E8" s="52" t="s">
        <v>41</v>
      </c>
      <c r="F8" s="52"/>
      <c r="G8" s="12"/>
      <c r="H8" s="52" t="str">
        <f>Stammdaten!B12</f>
        <v>958.69.454.333</v>
      </c>
      <c r="I8" s="52"/>
      <c r="J8" s="52"/>
      <c r="K8" s="7"/>
      <c r="L8" s="11"/>
      <c r="M8" s="13"/>
    </row>
    <row r="9" spans="1:16" s="54" customFormat="1" ht="17.25" customHeight="1" x14ac:dyDescent="0.35">
      <c r="A9" s="53"/>
      <c r="B9" s="11" t="s">
        <v>42</v>
      </c>
      <c r="C9" s="120" t="str">
        <f>Oktober!C9</f>
        <v>ja</v>
      </c>
      <c r="D9" s="11"/>
      <c r="E9" s="52" t="s">
        <v>43</v>
      </c>
      <c r="F9" s="52"/>
      <c r="G9" s="14"/>
      <c r="H9" s="230" t="s">
        <v>91</v>
      </c>
      <c r="I9" s="231" t="s">
        <v>184</v>
      </c>
      <c r="J9" s="232"/>
      <c r="K9" s="233" t="s">
        <v>188</v>
      </c>
      <c r="L9" s="234">
        <f>Stammdaten!B20</f>
        <v>2025</v>
      </c>
      <c r="M9" s="55"/>
      <c r="P9" s="56"/>
    </row>
    <row r="10" spans="1:16" ht="7.5" customHeight="1" thickBot="1" x14ac:dyDescent="0.35">
      <c r="A10" s="57"/>
      <c r="B10" s="58"/>
      <c r="C10" s="59"/>
      <c r="D10" s="59"/>
      <c r="E10" s="59"/>
      <c r="F10" s="59"/>
      <c r="G10" s="59"/>
      <c r="H10" s="59"/>
      <c r="I10" s="59"/>
      <c r="J10" s="59"/>
      <c r="K10" s="59"/>
      <c r="L10" s="59"/>
      <c r="M10" s="60"/>
    </row>
    <row r="11" spans="1:16" s="61" customFormat="1" ht="15.75" x14ac:dyDescent="0.25">
      <c r="P11" s="62"/>
    </row>
    <row r="12" spans="1:16" x14ac:dyDescent="0.25">
      <c r="A12" s="63" t="s">
        <v>0</v>
      </c>
      <c r="B12" s="64"/>
      <c r="C12" s="64"/>
      <c r="D12" s="64"/>
      <c r="E12" s="64"/>
      <c r="F12" s="64"/>
      <c r="G12" s="64"/>
      <c r="H12" s="64"/>
      <c r="I12" s="64"/>
      <c r="J12" s="64"/>
      <c r="K12" s="65" t="s">
        <v>67</v>
      </c>
      <c r="L12" s="16"/>
      <c r="M12" s="66"/>
    </row>
    <row r="13" spans="1:16" x14ac:dyDescent="0.25">
      <c r="A13" s="64" t="s">
        <v>1</v>
      </c>
      <c r="B13" s="64"/>
      <c r="C13" s="214"/>
      <c r="D13" s="214"/>
      <c r="E13" s="214"/>
      <c r="F13" s="214"/>
      <c r="G13" s="214"/>
      <c r="H13" s="64"/>
      <c r="I13" s="64"/>
      <c r="J13" s="64"/>
      <c r="K13" s="65" t="s">
        <v>67</v>
      </c>
      <c r="L13" s="16"/>
      <c r="M13" s="66"/>
    </row>
    <row r="14" spans="1:16" x14ac:dyDescent="0.25">
      <c r="A14" s="67"/>
      <c r="B14" s="67"/>
      <c r="C14" s="214"/>
      <c r="D14" s="214"/>
      <c r="E14" s="214"/>
      <c r="F14" s="214"/>
      <c r="G14" s="214"/>
      <c r="H14" s="64"/>
      <c r="I14" s="64"/>
      <c r="J14" s="64"/>
      <c r="K14" s="65" t="s">
        <v>67</v>
      </c>
      <c r="L14" s="16"/>
      <c r="M14" s="66"/>
    </row>
    <row r="15" spans="1:16" x14ac:dyDescent="0.25">
      <c r="A15" s="66"/>
      <c r="B15" s="68" t="s">
        <v>46</v>
      </c>
      <c r="C15" s="68"/>
      <c r="D15" s="68"/>
      <c r="E15" s="68"/>
      <c r="F15" s="68"/>
      <c r="G15" s="68"/>
      <c r="H15" s="68"/>
      <c r="I15" s="68"/>
      <c r="J15" s="68"/>
      <c r="K15" s="69" t="s">
        <v>67</v>
      </c>
      <c r="L15" s="70">
        <f>SUM(L12:L14)</f>
        <v>0</v>
      </c>
      <c r="M15" s="66"/>
    </row>
    <row r="16" spans="1:16" x14ac:dyDescent="0.25">
      <c r="A16" s="71"/>
      <c r="B16" s="66"/>
      <c r="C16" s="66"/>
      <c r="D16" s="66"/>
      <c r="E16" s="66"/>
      <c r="F16" s="66"/>
      <c r="G16" s="66"/>
      <c r="H16" s="66"/>
      <c r="I16" s="66"/>
      <c r="J16" s="66"/>
      <c r="K16" s="66"/>
      <c r="L16" s="72"/>
      <c r="M16" s="66"/>
    </row>
    <row r="17" spans="1:13" x14ac:dyDescent="0.25">
      <c r="A17" s="71" t="s">
        <v>47</v>
      </c>
      <c r="B17" s="51"/>
      <c r="C17" s="51"/>
      <c r="D17" s="51"/>
      <c r="E17" s="51"/>
      <c r="F17" s="51"/>
      <c r="G17" s="51"/>
      <c r="H17" s="51"/>
      <c r="I17" s="51"/>
      <c r="J17" s="51"/>
      <c r="K17" s="51"/>
      <c r="L17" s="72"/>
      <c r="M17" s="66"/>
    </row>
    <row r="18" spans="1:13" x14ac:dyDescent="0.25">
      <c r="A18" s="66"/>
      <c r="B18" s="73"/>
      <c r="C18" s="73"/>
      <c r="D18" s="74" t="s">
        <v>48</v>
      </c>
      <c r="E18" s="73"/>
      <c r="F18" s="212" t="s">
        <v>68</v>
      </c>
      <c r="G18" s="212"/>
      <c r="H18" s="212"/>
      <c r="I18" s="212"/>
      <c r="J18" s="75"/>
      <c r="K18" s="73"/>
      <c r="L18" s="72"/>
      <c r="M18" s="66"/>
    </row>
    <row r="19" spans="1:13" x14ac:dyDescent="0.25">
      <c r="A19" s="66"/>
      <c r="B19" s="76" t="s">
        <v>37</v>
      </c>
      <c r="C19" s="76"/>
      <c r="D19" s="77">
        <f>Stammdaten!B24</f>
        <v>10.6</v>
      </c>
      <c r="E19" s="78" t="s">
        <v>3</v>
      </c>
      <c r="F19" s="79">
        <v>0.5</v>
      </c>
      <c r="G19" s="79"/>
      <c r="H19" s="80">
        <f>D19*F19</f>
        <v>5.3</v>
      </c>
      <c r="I19" s="78" t="s">
        <v>3</v>
      </c>
      <c r="J19" s="81" t="s">
        <v>67</v>
      </c>
      <c r="K19" s="121">
        <f>IF($C$9="nein",0,ROUND(($L$15*$H$19/100)*2,1)/2)</f>
        <v>0</v>
      </c>
      <c r="L19" s="72"/>
      <c r="M19" s="66"/>
    </row>
    <row r="20" spans="1:13" x14ac:dyDescent="0.25">
      <c r="A20" s="66"/>
      <c r="B20" s="78" t="s">
        <v>36</v>
      </c>
      <c r="C20" s="78"/>
      <c r="D20" s="77">
        <f>Stammdaten!B25</f>
        <v>2.2000000000000002</v>
      </c>
      <c r="E20" s="78" t="s">
        <v>3</v>
      </c>
      <c r="F20" s="79">
        <v>0.5</v>
      </c>
      <c r="G20" s="79"/>
      <c r="H20" s="80">
        <f>D20*F20</f>
        <v>1.1000000000000001</v>
      </c>
      <c r="I20" s="78" t="s">
        <v>3</v>
      </c>
      <c r="J20" s="81" t="s">
        <v>67</v>
      </c>
      <c r="K20" s="82">
        <f>IF($C$9="nein",0,ROUND(($L$15*H20/100)*2,1)/2)</f>
        <v>0</v>
      </c>
      <c r="L20" s="72"/>
      <c r="M20" s="66"/>
    </row>
    <row r="21" spans="1:13" x14ac:dyDescent="0.25">
      <c r="A21" s="66"/>
      <c r="B21" s="78" t="s">
        <v>4</v>
      </c>
      <c r="C21" s="78"/>
      <c r="D21" s="77">
        <f>Stammdaten!B27</f>
        <v>1.681</v>
      </c>
      <c r="E21" s="78" t="s">
        <v>3</v>
      </c>
      <c r="F21" s="79">
        <v>1</v>
      </c>
      <c r="G21" s="79"/>
      <c r="H21" s="80">
        <f>D21*F21</f>
        <v>1.681</v>
      </c>
      <c r="I21" s="78" t="s">
        <v>3</v>
      </c>
      <c r="J21" s="81" t="s">
        <v>67</v>
      </c>
      <c r="K21" s="82">
        <f>ROUND(($L$15*H21/100)*2,1)/2</f>
        <v>0</v>
      </c>
      <c r="L21" s="72"/>
      <c r="M21" s="66"/>
    </row>
    <row r="22" spans="1:13" x14ac:dyDescent="0.25">
      <c r="A22" s="66"/>
      <c r="B22" s="78" t="s">
        <v>5</v>
      </c>
      <c r="C22" s="78"/>
      <c r="D22" s="77">
        <f>Stammdaten!B26</f>
        <v>0.95</v>
      </c>
      <c r="E22" s="78" t="s">
        <v>3</v>
      </c>
      <c r="F22" s="79">
        <v>0.5</v>
      </c>
      <c r="G22" s="79"/>
      <c r="H22" s="80">
        <f>D22*F22</f>
        <v>0.47499999999999998</v>
      </c>
      <c r="I22" s="78" t="s">
        <v>3</v>
      </c>
      <c r="J22" s="81" t="s">
        <v>67</v>
      </c>
      <c r="K22" s="82">
        <f>ROUND(($L$15*H22/100)*2,1)/2</f>
        <v>0</v>
      </c>
      <c r="L22" s="72"/>
      <c r="M22" s="66"/>
    </row>
    <row r="23" spans="1:13" x14ac:dyDescent="0.25">
      <c r="A23" s="66"/>
      <c r="B23" s="73" t="s">
        <v>96</v>
      </c>
      <c r="C23" s="73"/>
      <c r="D23" s="142"/>
      <c r="E23" s="73"/>
      <c r="F23" s="143">
        <v>0.5</v>
      </c>
      <c r="G23" s="143"/>
      <c r="H23" s="144"/>
      <c r="I23" s="73"/>
      <c r="J23" s="74" t="s">
        <v>67</v>
      </c>
      <c r="K23" s="83">
        <f>IF(C8="ja",Stammdaten!B28,0)</f>
        <v>0</v>
      </c>
      <c r="L23" s="72"/>
      <c r="M23" s="66"/>
    </row>
    <row r="24" spans="1:13" x14ac:dyDescent="0.25">
      <c r="A24" s="66"/>
      <c r="B24" s="73" t="s">
        <v>2</v>
      </c>
      <c r="C24" s="73"/>
      <c r="D24" s="73"/>
      <c r="E24" s="73"/>
      <c r="F24" s="73"/>
      <c r="G24" s="73"/>
      <c r="H24" s="73"/>
      <c r="I24" s="73"/>
      <c r="J24" s="74" t="s">
        <v>67</v>
      </c>
      <c r="K24" s="83">
        <f>Stammdaten!B33</f>
        <v>990</v>
      </c>
      <c r="L24" s="72"/>
      <c r="M24" s="66"/>
    </row>
    <row r="25" spans="1:13" s="87" customFormat="1" x14ac:dyDescent="0.25">
      <c r="A25" s="84"/>
      <c r="B25" s="84" t="s">
        <v>49</v>
      </c>
      <c r="C25" s="84"/>
      <c r="D25" s="84"/>
      <c r="E25" s="84"/>
      <c r="F25" s="84"/>
      <c r="G25" s="84"/>
      <c r="H25" s="84"/>
      <c r="I25" s="84"/>
      <c r="J25" s="84"/>
      <c r="K25" s="85" t="s">
        <v>67</v>
      </c>
      <c r="L25" s="86">
        <f>ROUND(SUM(K19:K24),1)</f>
        <v>990</v>
      </c>
      <c r="M25" s="71"/>
    </row>
    <row r="26" spans="1:13" x14ac:dyDescent="0.25">
      <c r="A26" s="71" t="s">
        <v>51</v>
      </c>
      <c r="B26" s="66"/>
      <c r="C26" s="66"/>
      <c r="D26" s="66"/>
      <c r="E26" s="66"/>
      <c r="F26" s="66"/>
      <c r="G26" s="66"/>
      <c r="H26" s="66"/>
      <c r="I26" s="66"/>
      <c r="J26" s="66"/>
      <c r="K26" s="66"/>
      <c r="L26" s="72"/>
      <c r="M26" s="66"/>
    </row>
    <row r="27" spans="1:13" x14ac:dyDescent="0.25">
      <c r="A27" s="71"/>
      <c r="B27" s="64" t="s">
        <v>52</v>
      </c>
      <c r="C27" s="216"/>
      <c r="D27" s="216"/>
      <c r="E27" s="216"/>
      <c r="F27" s="216"/>
      <c r="G27" s="216"/>
      <c r="H27" s="64"/>
      <c r="I27" s="64"/>
      <c r="J27" s="64"/>
      <c r="K27" s="16"/>
      <c r="L27" s="72"/>
      <c r="M27" s="66"/>
    </row>
    <row r="28" spans="1:13" x14ac:dyDescent="0.25">
      <c r="A28" s="71"/>
      <c r="B28" s="88" t="s">
        <v>53</v>
      </c>
      <c r="C28" s="88" t="s">
        <v>81</v>
      </c>
      <c r="D28" s="88"/>
      <c r="E28" s="88"/>
      <c r="F28" s="88"/>
      <c r="G28" s="88"/>
      <c r="H28" s="88"/>
      <c r="I28" s="88"/>
      <c r="J28" s="64"/>
      <c r="K28" s="16">
        <f>Oktober!K28</f>
        <v>0</v>
      </c>
      <c r="L28" s="72"/>
      <c r="M28" s="66"/>
    </row>
    <row r="29" spans="1:13" s="87" customFormat="1" x14ac:dyDescent="0.25">
      <c r="A29" s="84"/>
      <c r="B29" s="84" t="s">
        <v>54</v>
      </c>
      <c r="C29" s="84"/>
      <c r="D29" s="84"/>
      <c r="E29" s="84"/>
      <c r="F29" s="84"/>
      <c r="G29" s="84"/>
      <c r="H29" s="84"/>
      <c r="I29" s="84"/>
      <c r="J29" s="84"/>
      <c r="K29" s="85" t="s">
        <v>67</v>
      </c>
      <c r="L29" s="86">
        <f>SUM(K27:K28)</f>
        <v>0</v>
      </c>
      <c r="M29" s="71"/>
    </row>
    <row r="30" spans="1:13" ht="9" customHeight="1" x14ac:dyDescent="0.25">
      <c r="A30" s="66"/>
      <c r="B30" s="66"/>
      <c r="C30" s="66"/>
      <c r="D30" s="66"/>
      <c r="E30" s="66"/>
      <c r="F30" s="66"/>
      <c r="G30" s="66"/>
      <c r="H30" s="66"/>
      <c r="I30" s="66"/>
      <c r="J30" s="66"/>
      <c r="K30" s="89"/>
      <c r="L30" s="72"/>
      <c r="M30" s="66"/>
    </row>
    <row r="31" spans="1:13" s="91" customFormat="1" ht="16.5" thickBot="1" x14ac:dyDescent="0.3">
      <c r="A31" s="127" t="s">
        <v>55</v>
      </c>
      <c r="B31" s="127"/>
      <c r="C31" s="127"/>
      <c r="D31" s="127"/>
      <c r="E31" s="127"/>
      <c r="F31" s="127"/>
      <c r="G31" s="127"/>
      <c r="H31" s="127"/>
      <c r="I31" s="127"/>
      <c r="J31" s="127"/>
      <c r="K31" s="128" t="s">
        <v>67</v>
      </c>
      <c r="L31" s="90">
        <f>L15-L25+L29</f>
        <v>-990</v>
      </c>
    </row>
    <row r="32" spans="1:13" s="87" customFormat="1" ht="15.75" thickTop="1" x14ac:dyDescent="0.25">
      <c r="A32" s="84"/>
      <c r="B32" s="124" t="s">
        <v>56</v>
      </c>
      <c r="C32" s="124"/>
      <c r="D32" s="124"/>
      <c r="E32" s="124"/>
      <c r="F32" s="124"/>
      <c r="G32" s="124"/>
      <c r="H32" s="124"/>
      <c r="I32" s="125"/>
      <c r="J32" s="126" t="s">
        <v>67</v>
      </c>
      <c r="K32" s="16"/>
      <c r="M32" s="71"/>
    </row>
    <row r="33" spans="1:13" s="87" customFormat="1" x14ac:dyDescent="0.25">
      <c r="A33" s="84"/>
      <c r="B33" s="92" t="s">
        <v>57</v>
      </c>
      <c r="C33" s="92"/>
      <c r="D33" s="92"/>
      <c r="E33" s="92"/>
      <c r="F33" s="92"/>
      <c r="G33" s="92"/>
      <c r="H33" s="92"/>
      <c r="I33" s="93"/>
      <c r="J33" s="94" t="s">
        <v>67</v>
      </c>
      <c r="K33" s="16"/>
      <c r="M33" s="71"/>
    </row>
    <row r="34" spans="1:13" s="87" customFormat="1" x14ac:dyDescent="0.25">
      <c r="A34" s="84"/>
      <c r="B34" s="92" t="s">
        <v>58</v>
      </c>
      <c r="C34" s="92" t="str">
        <f>Stammdaten!B13 &amp;", " &amp;Stammdaten!B14</f>
        <v>Graub. Kantonalbank, CK 999.999.999</v>
      </c>
      <c r="D34" s="95"/>
      <c r="E34" s="92"/>
      <c r="F34" s="92"/>
      <c r="G34" s="92"/>
      <c r="H34" s="95"/>
      <c r="I34" s="96"/>
      <c r="J34" s="96"/>
      <c r="K34" s="94" t="s">
        <v>67</v>
      </c>
      <c r="L34" s="123">
        <f>L31-K32-K33</f>
        <v>-990</v>
      </c>
      <c r="M34" s="71"/>
    </row>
    <row r="35" spans="1:13" s="98" customFormat="1" x14ac:dyDescent="0.25">
      <c r="A35" s="97"/>
      <c r="B35" s="97"/>
      <c r="C35" s="97"/>
      <c r="D35" s="97"/>
      <c r="E35" s="97"/>
      <c r="F35" s="97"/>
      <c r="G35" s="97"/>
      <c r="H35" s="97"/>
      <c r="I35" s="97"/>
      <c r="J35" s="97"/>
      <c r="K35" s="97"/>
      <c r="L35" s="97"/>
      <c r="M35" s="97"/>
    </row>
    <row r="36" spans="1:13" s="98" customFormat="1" ht="17.25" customHeight="1" x14ac:dyDescent="0.25">
      <c r="A36" s="133" t="s">
        <v>89</v>
      </c>
      <c r="B36" s="129"/>
      <c r="C36" s="129"/>
      <c r="D36" s="129"/>
      <c r="E36" s="129"/>
      <c r="F36" s="129"/>
      <c r="G36" s="129"/>
      <c r="H36" s="129"/>
      <c r="I36" s="129"/>
      <c r="J36" s="129"/>
      <c r="K36" s="129"/>
      <c r="L36" s="129"/>
      <c r="M36" s="134"/>
    </row>
    <row r="37" spans="1:13" s="54" customFormat="1" ht="30" customHeight="1" x14ac:dyDescent="0.2">
      <c r="A37" s="112"/>
      <c r="B37" s="113"/>
      <c r="C37" s="113"/>
      <c r="D37" s="110"/>
      <c r="E37" s="113"/>
      <c r="F37" s="110" t="s">
        <v>69</v>
      </c>
      <c r="G37" s="110"/>
      <c r="H37" s="110" t="s">
        <v>70</v>
      </c>
      <c r="I37" s="110"/>
      <c r="J37" s="215" t="s">
        <v>71</v>
      </c>
      <c r="K37" s="215"/>
      <c r="L37" s="110" t="s">
        <v>6</v>
      </c>
      <c r="M37" s="99"/>
    </row>
    <row r="38" spans="1:13" s="54" customFormat="1" ht="3.75" customHeight="1" x14ac:dyDescent="0.2">
      <c r="A38" s="115"/>
      <c r="B38" s="114"/>
      <c r="C38" s="114"/>
      <c r="D38" s="122"/>
      <c r="E38" s="114"/>
      <c r="F38" s="122"/>
      <c r="G38" s="122"/>
      <c r="H38" s="122"/>
      <c r="I38" s="122"/>
      <c r="J38" s="122"/>
      <c r="K38" s="122"/>
      <c r="L38" s="122"/>
      <c r="M38" s="99"/>
    </row>
    <row r="39" spans="1:13" s="54" customFormat="1" ht="12" x14ac:dyDescent="0.2">
      <c r="A39" s="100" t="s">
        <v>85</v>
      </c>
      <c r="B39" s="99"/>
      <c r="C39" s="99"/>
      <c r="D39" s="99"/>
      <c r="F39" s="99">
        <f>Stammdaten!B31</f>
        <v>113.5</v>
      </c>
      <c r="G39" s="102"/>
      <c r="H39" s="160">
        <f>Oktober!H39+Oktober!J39</f>
        <v>0</v>
      </c>
      <c r="I39" s="102"/>
      <c r="J39" s="211">
        <f>SUM(Arbeitszeitkontrolle!AI10,Arbeitszeitkontrolle!AL10)</f>
        <v>0</v>
      </c>
      <c r="K39" s="211"/>
      <c r="L39" s="181">
        <f>F39-H39-J39</f>
        <v>113.5</v>
      </c>
      <c r="M39" s="99"/>
    </row>
    <row r="40" spans="1:13" s="54" customFormat="1" ht="6.75" customHeight="1" x14ac:dyDescent="0.2">
      <c r="A40" s="100"/>
      <c r="B40" s="99"/>
      <c r="C40" s="99"/>
      <c r="D40" s="99"/>
      <c r="F40" s="99"/>
      <c r="G40" s="102"/>
      <c r="H40" s="99"/>
      <c r="I40" s="102"/>
      <c r="J40" s="99"/>
      <c r="K40" s="102"/>
      <c r="L40" s="103"/>
      <c r="M40" s="99"/>
    </row>
    <row r="41" spans="1:13" s="54" customFormat="1" ht="12" x14ac:dyDescent="0.2">
      <c r="A41" s="100" t="s">
        <v>7</v>
      </c>
      <c r="B41" s="99"/>
      <c r="C41" s="99"/>
      <c r="D41" s="99"/>
      <c r="F41" s="162"/>
      <c r="G41" s="102"/>
      <c r="H41" s="160">
        <f>Oktober!L41</f>
        <v>0</v>
      </c>
      <c r="I41" s="102"/>
      <c r="J41" s="217">
        <f>Arbeitszeitkontrolle!AM10</f>
        <v>0</v>
      </c>
      <c r="K41" s="217"/>
      <c r="L41" s="164">
        <f>H41+J41</f>
        <v>0</v>
      </c>
      <c r="M41" s="99"/>
    </row>
    <row r="42" spans="1:13" s="54" customFormat="1" ht="2.25" customHeight="1" x14ac:dyDescent="0.2">
      <c r="A42" s="100"/>
      <c r="B42" s="99"/>
      <c r="C42" s="99"/>
      <c r="D42" s="99"/>
      <c r="F42" s="99"/>
      <c r="G42" s="102"/>
      <c r="H42" s="160"/>
      <c r="I42" s="102"/>
      <c r="J42" s="99"/>
      <c r="K42" s="102"/>
      <c r="L42" s="103"/>
      <c r="M42" s="99"/>
    </row>
    <row r="43" spans="1:13" s="54" customFormat="1" ht="12" x14ac:dyDescent="0.2">
      <c r="A43" s="114" t="s">
        <v>86</v>
      </c>
      <c r="B43" s="115"/>
      <c r="C43" s="115"/>
      <c r="D43" s="115"/>
      <c r="E43" s="116"/>
      <c r="F43" s="163"/>
      <c r="G43" s="117"/>
      <c r="H43" s="160">
        <f>Oktober!L43</f>
        <v>0</v>
      </c>
      <c r="I43" s="115"/>
      <c r="J43" s="217">
        <f>Arbeitszeitkontrolle!AN10</f>
        <v>0</v>
      </c>
      <c r="K43" s="217"/>
      <c r="L43" s="164">
        <f>H43+J43</f>
        <v>0</v>
      </c>
      <c r="M43" s="99"/>
    </row>
    <row r="44" spans="1:13" s="54" customFormat="1" ht="3.75" customHeight="1" x14ac:dyDescent="0.2">
      <c r="A44" s="113"/>
      <c r="B44" s="112"/>
      <c r="C44" s="112"/>
      <c r="D44" s="112"/>
      <c r="E44" s="118"/>
      <c r="F44" s="112"/>
      <c r="G44" s="119"/>
      <c r="H44" s="112"/>
      <c r="I44" s="112"/>
      <c r="J44" s="112"/>
      <c r="K44" s="112"/>
      <c r="L44" s="119"/>
      <c r="M44" s="99"/>
    </row>
    <row r="45" spans="1:13" ht="27" customHeight="1" x14ac:dyDescent="0.25">
      <c r="A45" s="107"/>
      <c r="B45" s="105"/>
      <c r="C45" s="105"/>
      <c r="D45" s="105"/>
      <c r="E45" s="106"/>
      <c r="F45" s="106"/>
      <c r="G45" s="106"/>
      <c r="H45" s="106"/>
      <c r="I45" s="106"/>
      <c r="J45" s="106"/>
      <c r="K45" s="106"/>
      <c r="L45" s="106"/>
      <c r="M45" s="104"/>
    </row>
    <row r="46" spans="1:13" x14ac:dyDescent="0.25">
      <c r="A46" s="66" t="s">
        <v>8</v>
      </c>
      <c r="B46" s="66"/>
      <c r="D46" s="66" t="s">
        <v>66</v>
      </c>
      <c r="E46" s="66"/>
      <c r="F46" s="66"/>
      <c r="G46" s="66"/>
      <c r="H46" s="66"/>
      <c r="J46" s="66" t="s">
        <v>50</v>
      </c>
      <c r="K46" s="66"/>
      <c r="L46" s="66"/>
      <c r="M46" s="66"/>
    </row>
    <row r="47" spans="1:13" ht="6" customHeight="1" x14ac:dyDescent="0.25">
      <c r="A47" s="66"/>
      <c r="B47" s="66"/>
      <c r="C47" s="66"/>
      <c r="D47" s="66"/>
      <c r="E47" s="66"/>
      <c r="F47" s="66"/>
      <c r="G47" s="66"/>
      <c r="H47" s="66"/>
      <c r="I47" s="66"/>
      <c r="J47" s="66"/>
      <c r="K47" s="66"/>
      <c r="L47" s="66"/>
      <c r="M47" s="66"/>
    </row>
    <row r="48" spans="1:13" ht="25.5" customHeight="1" x14ac:dyDescent="0.25">
      <c r="A48" s="108"/>
      <c r="B48" s="108"/>
      <c r="C48" s="51"/>
      <c r="D48" s="108"/>
      <c r="E48" s="108"/>
      <c r="F48" s="108"/>
      <c r="G48" s="108"/>
      <c r="H48" s="108"/>
      <c r="I48" s="51"/>
      <c r="J48" s="108"/>
      <c r="K48" s="108"/>
      <c r="L48" s="108"/>
      <c r="M48" s="108"/>
    </row>
    <row r="49" spans="1:13" ht="2.25" customHeight="1" x14ac:dyDescent="0.25">
      <c r="A49" s="66"/>
      <c r="B49" s="66"/>
      <c r="C49" s="66"/>
      <c r="D49" s="66"/>
      <c r="E49" s="66"/>
      <c r="F49" s="66"/>
      <c r="G49" s="66"/>
      <c r="H49" s="66"/>
      <c r="I49" s="66"/>
      <c r="J49" s="66"/>
      <c r="K49" s="66"/>
      <c r="L49" s="66"/>
      <c r="M49" s="66"/>
    </row>
    <row r="52" spans="1:13" x14ac:dyDescent="0.25">
      <c r="E52" s="109"/>
      <c r="F52" s="109"/>
      <c r="G52" s="109"/>
      <c r="H52" s="109"/>
      <c r="I52" s="109"/>
      <c r="J52" s="109"/>
      <c r="K52" s="109"/>
      <c r="L52" s="109"/>
      <c r="M52" s="109"/>
    </row>
  </sheetData>
  <sheetProtection sheet="1" objects="1" scenarios="1" selectLockedCells="1"/>
  <mergeCells count="9">
    <mergeCell ref="J37:K37"/>
    <mergeCell ref="J39:K39"/>
    <mergeCell ref="J41:K41"/>
    <mergeCell ref="J43:K43"/>
    <mergeCell ref="A1:L1"/>
    <mergeCell ref="C13:G13"/>
    <mergeCell ref="C14:G14"/>
    <mergeCell ref="F18:I18"/>
    <mergeCell ref="C27:G27"/>
  </mergeCells>
  <pageMargins left="0.70866141732283472" right="0.47244094488188981" top="0.9055118110236221" bottom="0.47244094488188981" header="0.31496062992125984" footer="0.31496062992125984"/>
  <pageSetup paperSize="9" orientation="portrait" horizontalDpi="4294967293"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52"/>
  <sheetViews>
    <sheetView view="pageBreakPreview" topLeftCell="A5" zoomScale="145" zoomScaleNormal="100" zoomScaleSheetLayoutView="145" workbookViewId="0">
      <selection activeCell="L12" sqref="L12"/>
    </sheetView>
  </sheetViews>
  <sheetFormatPr baseColWidth="10" defaultRowHeight="15" x14ac:dyDescent="0.25"/>
  <cols>
    <col min="1" max="1" width="1.28515625" style="47" customWidth="1"/>
    <col min="2" max="2" width="27.28515625" style="47" customWidth="1"/>
    <col min="3" max="3" width="7.42578125" style="47" customWidth="1"/>
    <col min="4" max="4" width="7.5703125" style="47" customWidth="1"/>
    <col min="5" max="5" width="1.85546875" style="47" customWidth="1"/>
    <col min="6" max="6" width="8.140625" style="47" customWidth="1"/>
    <col min="7" max="7" width="0.85546875" style="47" customWidth="1"/>
    <col min="8" max="8" width="7.5703125" style="47" customWidth="1"/>
    <col min="9" max="9" width="1.85546875" style="47" customWidth="1"/>
    <col min="10" max="10" width="5.5703125" style="47" customWidth="1"/>
    <col min="11" max="11" width="7.28515625" style="47" customWidth="1"/>
    <col min="12" max="12" width="11.42578125" style="47" customWidth="1"/>
    <col min="13" max="13" width="0.42578125" style="47" customWidth="1"/>
    <col min="14" max="16384" width="11.42578125" style="47"/>
  </cols>
  <sheetData>
    <row r="1" spans="1:16" s="46" customFormat="1" ht="39" customHeight="1" x14ac:dyDescent="0.25">
      <c r="A1" s="213" t="s">
        <v>87</v>
      </c>
      <c r="B1" s="213"/>
      <c r="C1" s="213"/>
      <c r="D1" s="213"/>
      <c r="E1" s="213"/>
      <c r="F1" s="213"/>
      <c r="G1" s="213"/>
      <c r="H1" s="213"/>
      <c r="I1" s="213"/>
      <c r="J1" s="213"/>
      <c r="K1" s="213"/>
      <c r="L1" s="213"/>
      <c r="M1" s="129"/>
    </row>
    <row r="2" spans="1:16" ht="13.5" customHeight="1" thickBot="1" x14ac:dyDescent="0.3"/>
    <row r="3" spans="1:16" ht="16.5" x14ac:dyDescent="0.3">
      <c r="A3" s="48"/>
      <c r="B3" s="18" t="s">
        <v>38</v>
      </c>
      <c r="C3" s="17"/>
      <c r="D3" s="18" t="s">
        <v>39</v>
      </c>
      <c r="E3" s="18"/>
      <c r="F3" s="18"/>
      <c r="G3" s="18"/>
      <c r="H3" s="49"/>
      <c r="I3" s="154" t="s">
        <v>65</v>
      </c>
      <c r="J3" s="154"/>
      <c r="K3" s="154"/>
      <c r="L3" s="17"/>
      <c r="M3" s="15"/>
    </row>
    <row r="4" spans="1:16" ht="16.5" x14ac:dyDescent="0.3">
      <c r="A4" s="50"/>
      <c r="B4" s="19" t="str">
        <f>Stammdaten!B4</f>
        <v>Tester Beispiel</v>
      </c>
      <c r="C4" s="19"/>
      <c r="D4" s="19" t="str">
        <f>Stammdaten!B9</f>
        <v>Muster Hans</v>
      </c>
      <c r="F4" s="19"/>
      <c r="G4" s="19"/>
      <c r="H4" s="51"/>
      <c r="I4" s="155" t="str">
        <f>Stammdaten!B17</f>
        <v>bitte auswählen</v>
      </c>
      <c r="L4" s="19"/>
      <c r="M4" s="8"/>
    </row>
    <row r="5" spans="1:16" ht="16.5" x14ac:dyDescent="0.3">
      <c r="A5" s="50"/>
      <c r="B5" s="19" t="str">
        <f>Stammdaten!B5</f>
        <v>Teststrasse</v>
      </c>
      <c r="C5" s="19"/>
      <c r="D5" s="19" t="str">
        <f>Stammdaten!B10</f>
        <v>bei der Kirche</v>
      </c>
      <c r="F5" s="19"/>
      <c r="G5" s="19"/>
      <c r="H5" s="51"/>
      <c r="I5" s="157" t="str">
        <f>Stammdaten!$B$16</f>
        <v>bitte auswählen</v>
      </c>
      <c r="J5" s="51" t="s">
        <v>64</v>
      </c>
      <c r="K5" s="51"/>
      <c r="L5" s="19"/>
      <c r="M5" s="10"/>
    </row>
    <row r="6" spans="1:16" ht="16.5" x14ac:dyDescent="0.3">
      <c r="A6" s="50"/>
      <c r="B6" s="19" t="str">
        <f>Stammdaten!B6</f>
        <v>9999 Testingen</v>
      </c>
      <c r="C6" s="19"/>
      <c r="D6" s="19" t="str">
        <f>Stammdaten!B11</f>
        <v>7777 Musterlingen</v>
      </c>
      <c r="F6" s="19"/>
      <c r="G6" s="19"/>
      <c r="H6" s="51"/>
      <c r="I6" s="51"/>
      <c r="J6" s="155"/>
      <c r="K6" s="19"/>
      <c r="L6" s="19"/>
      <c r="M6" s="10"/>
    </row>
    <row r="7" spans="1:16" ht="17.25" customHeight="1" x14ac:dyDescent="0.25">
      <c r="A7" s="9"/>
      <c r="B7" s="6"/>
      <c r="C7" s="6"/>
      <c r="D7" s="6"/>
      <c r="E7" s="52"/>
      <c r="F7" s="52"/>
      <c r="G7" s="52"/>
      <c r="H7" s="52"/>
      <c r="I7" s="52"/>
      <c r="J7" s="52"/>
      <c r="K7" s="7"/>
      <c r="L7" s="6"/>
      <c r="M7" s="10"/>
    </row>
    <row r="8" spans="1:16" s="54" customFormat="1" ht="17.25" customHeight="1" x14ac:dyDescent="0.2">
      <c r="A8" s="130"/>
      <c r="B8" s="11" t="s">
        <v>40</v>
      </c>
      <c r="C8" s="120" t="str">
        <f>November!C8</f>
        <v>nein</v>
      </c>
      <c r="D8" s="11"/>
      <c r="E8" s="131" t="s">
        <v>41</v>
      </c>
      <c r="F8" s="131"/>
      <c r="G8" s="12"/>
      <c r="H8" s="131" t="str">
        <f>Stammdaten!B12</f>
        <v>958.69.454.333</v>
      </c>
      <c r="I8" s="131"/>
      <c r="J8" s="131"/>
      <c r="K8" s="11"/>
      <c r="L8" s="11"/>
      <c r="M8" s="13"/>
    </row>
    <row r="9" spans="1:16" s="54" customFormat="1" ht="17.25" customHeight="1" x14ac:dyDescent="0.2">
      <c r="A9" s="130"/>
      <c r="B9" s="11" t="s">
        <v>42</v>
      </c>
      <c r="C9" s="132" t="str">
        <f>November!C9</f>
        <v>ja</v>
      </c>
      <c r="D9" s="11"/>
      <c r="E9" s="131" t="s">
        <v>43</v>
      </c>
      <c r="F9" s="131"/>
      <c r="G9" s="14"/>
      <c r="H9" s="230" t="s">
        <v>90</v>
      </c>
      <c r="I9" s="231" t="s">
        <v>184</v>
      </c>
      <c r="J9" s="232"/>
      <c r="K9" s="233" t="s">
        <v>189</v>
      </c>
      <c r="L9" s="234">
        <f>Stammdaten!B20</f>
        <v>2025</v>
      </c>
      <c r="M9" s="55"/>
      <c r="P9" s="56"/>
    </row>
    <row r="10" spans="1:16" ht="7.5" customHeight="1" thickBot="1" x14ac:dyDescent="0.35">
      <c r="A10" s="57"/>
      <c r="B10" s="58"/>
      <c r="C10" s="59"/>
      <c r="D10" s="59"/>
      <c r="E10" s="59"/>
      <c r="F10" s="59"/>
      <c r="G10" s="59"/>
      <c r="H10" s="59"/>
      <c r="I10" s="59"/>
      <c r="J10" s="59"/>
      <c r="K10" s="59"/>
      <c r="L10" s="59"/>
      <c r="M10" s="60"/>
    </row>
    <row r="11" spans="1:16" s="61" customFormat="1" ht="15.75" x14ac:dyDescent="0.25">
      <c r="P11" s="62"/>
    </row>
    <row r="12" spans="1:16" x14ac:dyDescent="0.25">
      <c r="A12" s="63" t="s">
        <v>0</v>
      </c>
      <c r="B12" s="64"/>
      <c r="C12" s="64"/>
      <c r="D12" s="64"/>
      <c r="E12" s="64"/>
      <c r="F12" s="64"/>
      <c r="G12" s="64"/>
      <c r="H12" s="64"/>
      <c r="I12" s="64"/>
      <c r="J12" s="64"/>
      <c r="K12" s="65" t="s">
        <v>67</v>
      </c>
      <c r="L12" s="16"/>
      <c r="M12" s="66"/>
    </row>
    <row r="13" spans="1:16" x14ac:dyDescent="0.25">
      <c r="A13" s="64" t="s">
        <v>1</v>
      </c>
      <c r="B13" s="64"/>
      <c r="C13" s="214"/>
      <c r="D13" s="214"/>
      <c r="E13" s="214"/>
      <c r="F13" s="214"/>
      <c r="G13" s="214"/>
      <c r="H13" s="64"/>
      <c r="I13" s="64"/>
      <c r="J13" s="64"/>
      <c r="K13" s="65" t="s">
        <v>67</v>
      </c>
      <c r="L13" s="16"/>
      <c r="M13" s="66"/>
    </row>
    <row r="14" spans="1:16" x14ac:dyDescent="0.25">
      <c r="A14" s="67"/>
      <c r="B14" s="67"/>
      <c r="C14" s="214"/>
      <c r="D14" s="214"/>
      <c r="E14" s="214"/>
      <c r="F14" s="214"/>
      <c r="G14" s="214"/>
      <c r="H14" s="64"/>
      <c r="I14" s="64"/>
      <c r="J14" s="64"/>
      <c r="K14" s="65" t="s">
        <v>67</v>
      </c>
      <c r="L14" s="16"/>
      <c r="M14" s="66"/>
    </row>
    <row r="15" spans="1:16" x14ac:dyDescent="0.25">
      <c r="A15" s="66"/>
      <c r="B15" s="68" t="s">
        <v>46</v>
      </c>
      <c r="C15" s="68"/>
      <c r="D15" s="68"/>
      <c r="E15" s="68"/>
      <c r="F15" s="68"/>
      <c r="G15" s="68"/>
      <c r="H15" s="68"/>
      <c r="I15" s="68"/>
      <c r="J15" s="68"/>
      <c r="K15" s="69" t="s">
        <v>67</v>
      </c>
      <c r="L15" s="70">
        <f>SUM(L12:L14)</f>
        <v>0</v>
      </c>
      <c r="M15" s="66"/>
    </row>
    <row r="16" spans="1:16" x14ac:dyDescent="0.25">
      <c r="A16" s="71"/>
      <c r="B16" s="66"/>
      <c r="C16" s="66"/>
      <c r="D16" s="66"/>
      <c r="E16" s="66"/>
      <c r="F16" s="66"/>
      <c r="G16" s="66"/>
      <c r="H16" s="66"/>
      <c r="I16" s="66"/>
      <c r="J16" s="66"/>
      <c r="K16" s="66"/>
      <c r="L16" s="72"/>
      <c r="M16" s="66"/>
    </row>
    <row r="17" spans="1:13" x14ac:dyDescent="0.25">
      <c r="A17" s="71" t="s">
        <v>47</v>
      </c>
      <c r="B17" s="51"/>
      <c r="C17" s="51"/>
      <c r="D17" s="51"/>
      <c r="E17" s="51"/>
      <c r="F17" s="51"/>
      <c r="G17" s="51"/>
      <c r="H17" s="51"/>
      <c r="I17" s="51"/>
      <c r="J17" s="51"/>
      <c r="K17" s="51"/>
      <c r="L17" s="72"/>
      <c r="M17" s="66"/>
    </row>
    <row r="18" spans="1:13" x14ac:dyDescent="0.25">
      <c r="A18" s="66"/>
      <c r="B18" s="73"/>
      <c r="C18" s="73"/>
      <c r="D18" s="74" t="s">
        <v>48</v>
      </c>
      <c r="E18" s="73"/>
      <c r="F18" s="212" t="s">
        <v>68</v>
      </c>
      <c r="G18" s="212"/>
      <c r="H18" s="212"/>
      <c r="I18" s="212"/>
      <c r="J18" s="75"/>
      <c r="K18" s="73"/>
      <c r="L18" s="72"/>
      <c r="M18" s="66"/>
    </row>
    <row r="19" spans="1:13" x14ac:dyDescent="0.25">
      <c r="A19" s="66"/>
      <c r="B19" s="76" t="s">
        <v>37</v>
      </c>
      <c r="C19" s="76"/>
      <c r="D19" s="77">
        <f>Stammdaten!B24</f>
        <v>10.6</v>
      </c>
      <c r="E19" s="78" t="s">
        <v>3</v>
      </c>
      <c r="F19" s="79">
        <v>0.5</v>
      </c>
      <c r="G19" s="79"/>
      <c r="H19" s="80">
        <f>D19*F19</f>
        <v>5.3</v>
      </c>
      <c r="I19" s="78" t="s">
        <v>3</v>
      </c>
      <c r="J19" s="81" t="s">
        <v>67</v>
      </c>
      <c r="K19" s="121">
        <f>IF($C$9="nein",0,ROUND(($L$15*$H$19/100)*2,1)/2)</f>
        <v>0</v>
      </c>
      <c r="L19" s="72"/>
      <c r="M19" s="66"/>
    </row>
    <row r="20" spans="1:13" x14ac:dyDescent="0.25">
      <c r="A20" s="66"/>
      <c r="B20" s="78" t="s">
        <v>36</v>
      </c>
      <c r="C20" s="78"/>
      <c r="D20" s="77">
        <f>Stammdaten!B25</f>
        <v>2.2000000000000002</v>
      </c>
      <c r="E20" s="78" t="s">
        <v>3</v>
      </c>
      <c r="F20" s="79">
        <v>0.5</v>
      </c>
      <c r="G20" s="79"/>
      <c r="H20" s="80">
        <f>D20*F20</f>
        <v>1.1000000000000001</v>
      </c>
      <c r="I20" s="78" t="s">
        <v>3</v>
      </c>
      <c r="J20" s="81" t="s">
        <v>67</v>
      </c>
      <c r="K20" s="82">
        <f>IF($C$9="nein",0,ROUND(($L$15*H20/100)*2,1)/2)</f>
        <v>0</v>
      </c>
      <c r="L20" s="72"/>
      <c r="M20" s="66"/>
    </row>
    <row r="21" spans="1:13" x14ac:dyDescent="0.25">
      <c r="A21" s="66"/>
      <c r="B21" s="78" t="s">
        <v>4</v>
      </c>
      <c r="C21" s="78"/>
      <c r="D21" s="77">
        <f>Stammdaten!B27</f>
        <v>1.681</v>
      </c>
      <c r="E21" s="78" t="s">
        <v>3</v>
      </c>
      <c r="F21" s="79">
        <v>1</v>
      </c>
      <c r="G21" s="79"/>
      <c r="H21" s="80">
        <f>D21*F21</f>
        <v>1.681</v>
      </c>
      <c r="I21" s="78" t="s">
        <v>3</v>
      </c>
      <c r="J21" s="81" t="s">
        <v>67</v>
      </c>
      <c r="K21" s="82">
        <f>ROUND(($L$15*H21/100)*2,1)/2</f>
        <v>0</v>
      </c>
      <c r="L21" s="72"/>
      <c r="M21" s="66"/>
    </row>
    <row r="22" spans="1:13" x14ac:dyDescent="0.25">
      <c r="A22" s="66"/>
      <c r="B22" s="78" t="s">
        <v>5</v>
      </c>
      <c r="C22" s="78"/>
      <c r="D22" s="77">
        <f>Stammdaten!B26</f>
        <v>0.95</v>
      </c>
      <c r="E22" s="78" t="s">
        <v>3</v>
      </c>
      <c r="F22" s="79">
        <v>0.5</v>
      </c>
      <c r="G22" s="79"/>
      <c r="H22" s="80">
        <f>D22*F22</f>
        <v>0.47499999999999998</v>
      </c>
      <c r="I22" s="78" t="s">
        <v>3</v>
      </c>
      <c r="J22" s="81" t="s">
        <v>67</v>
      </c>
      <c r="K22" s="82">
        <f>ROUND(($L$15*H22/100)*2,1)/2</f>
        <v>0</v>
      </c>
      <c r="L22" s="72"/>
      <c r="M22" s="66"/>
    </row>
    <row r="23" spans="1:13" x14ac:dyDescent="0.25">
      <c r="A23" s="66"/>
      <c r="B23" s="73" t="s">
        <v>96</v>
      </c>
      <c r="C23" s="73"/>
      <c r="D23" s="142"/>
      <c r="E23" s="73"/>
      <c r="F23" s="143">
        <v>0.5</v>
      </c>
      <c r="G23" s="143"/>
      <c r="H23" s="144"/>
      <c r="I23" s="73"/>
      <c r="J23" s="74" t="s">
        <v>67</v>
      </c>
      <c r="K23" s="83">
        <f>IF(C8="ja",Stammdaten!B28,0)</f>
        <v>0</v>
      </c>
      <c r="L23" s="72"/>
      <c r="M23" s="66"/>
    </row>
    <row r="24" spans="1:13" x14ac:dyDescent="0.25">
      <c r="A24" s="66"/>
      <c r="B24" s="73" t="s">
        <v>2</v>
      </c>
      <c r="C24" s="73"/>
      <c r="D24" s="73"/>
      <c r="E24" s="73"/>
      <c r="F24" s="73"/>
      <c r="G24" s="73"/>
      <c r="H24" s="73"/>
      <c r="I24" s="73"/>
      <c r="J24" s="74" t="s">
        <v>67</v>
      </c>
      <c r="K24" s="83">
        <f>Stammdaten!B33</f>
        <v>990</v>
      </c>
      <c r="L24" s="72"/>
      <c r="M24" s="66"/>
    </row>
    <row r="25" spans="1:13" s="87" customFormat="1" x14ac:dyDescent="0.25">
      <c r="A25" s="84"/>
      <c r="B25" s="84" t="s">
        <v>49</v>
      </c>
      <c r="C25" s="84"/>
      <c r="D25" s="84"/>
      <c r="E25" s="84"/>
      <c r="F25" s="84"/>
      <c r="G25" s="84"/>
      <c r="H25" s="84"/>
      <c r="I25" s="84"/>
      <c r="J25" s="84"/>
      <c r="K25" s="85" t="s">
        <v>67</v>
      </c>
      <c r="L25" s="86">
        <f>ROUND(SUM(K19:K24),1)</f>
        <v>990</v>
      </c>
      <c r="M25" s="71"/>
    </row>
    <row r="26" spans="1:13" x14ac:dyDescent="0.25">
      <c r="A26" s="71" t="s">
        <v>51</v>
      </c>
      <c r="B26" s="66"/>
      <c r="C26" s="66"/>
      <c r="D26" s="66"/>
      <c r="E26" s="66"/>
      <c r="F26" s="66"/>
      <c r="G26" s="66"/>
      <c r="H26" s="66"/>
      <c r="I26" s="66"/>
      <c r="J26" s="66"/>
      <c r="K26" s="66"/>
      <c r="L26" s="72"/>
      <c r="M26" s="66"/>
    </row>
    <row r="27" spans="1:13" x14ac:dyDescent="0.25">
      <c r="A27" s="71"/>
      <c r="B27" s="64" t="s">
        <v>52</v>
      </c>
      <c r="C27" s="216"/>
      <c r="D27" s="216"/>
      <c r="E27" s="216"/>
      <c r="F27" s="216"/>
      <c r="G27" s="216"/>
      <c r="H27" s="64"/>
      <c r="I27" s="64"/>
      <c r="J27" s="64"/>
      <c r="K27" s="16"/>
      <c r="L27" s="72"/>
      <c r="M27" s="66"/>
    </row>
    <row r="28" spans="1:13" x14ac:dyDescent="0.25">
      <c r="A28" s="71"/>
      <c r="B28" s="88" t="s">
        <v>53</v>
      </c>
      <c r="C28" s="88" t="s">
        <v>81</v>
      </c>
      <c r="D28" s="88"/>
      <c r="E28" s="88"/>
      <c r="F28" s="88"/>
      <c r="G28" s="88"/>
      <c r="H28" s="88"/>
      <c r="I28" s="88"/>
      <c r="J28" s="64"/>
      <c r="K28" s="16">
        <f>November!K28</f>
        <v>0</v>
      </c>
      <c r="L28" s="72"/>
      <c r="M28" s="66"/>
    </row>
    <row r="29" spans="1:13" s="87" customFormat="1" x14ac:dyDescent="0.25">
      <c r="A29" s="84"/>
      <c r="B29" s="84" t="s">
        <v>54</v>
      </c>
      <c r="C29" s="84"/>
      <c r="D29" s="84"/>
      <c r="E29" s="84"/>
      <c r="F29" s="84"/>
      <c r="G29" s="84"/>
      <c r="H29" s="84"/>
      <c r="I29" s="84"/>
      <c r="J29" s="84"/>
      <c r="K29" s="85" t="s">
        <v>67</v>
      </c>
      <c r="L29" s="86">
        <f>SUM(K27:K28)</f>
        <v>0</v>
      </c>
      <c r="M29" s="71"/>
    </row>
    <row r="30" spans="1:13" ht="9" customHeight="1" x14ac:dyDescent="0.25">
      <c r="A30" s="66"/>
      <c r="B30" s="66"/>
      <c r="C30" s="66"/>
      <c r="D30" s="66"/>
      <c r="E30" s="66"/>
      <c r="F30" s="66"/>
      <c r="G30" s="66"/>
      <c r="H30" s="66"/>
      <c r="I30" s="66"/>
      <c r="J30" s="66"/>
      <c r="K30" s="89"/>
      <c r="L30" s="72"/>
      <c r="M30" s="66"/>
    </row>
    <row r="31" spans="1:13" s="91" customFormat="1" ht="16.5" thickBot="1" x14ac:dyDescent="0.3">
      <c r="A31" s="127" t="s">
        <v>55</v>
      </c>
      <c r="B31" s="127"/>
      <c r="C31" s="127"/>
      <c r="D31" s="127"/>
      <c r="E31" s="127"/>
      <c r="F31" s="127"/>
      <c r="G31" s="127"/>
      <c r="H31" s="127"/>
      <c r="I31" s="127"/>
      <c r="J31" s="127"/>
      <c r="K31" s="128" t="s">
        <v>67</v>
      </c>
      <c r="L31" s="90">
        <f>L15-L25+L29</f>
        <v>-990</v>
      </c>
    </row>
    <row r="32" spans="1:13" s="87" customFormat="1" ht="15.75" thickTop="1" x14ac:dyDescent="0.25">
      <c r="A32" s="84"/>
      <c r="B32" s="124" t="s">
        <v>56</v>
      </c>
      <c r="C32" s="124"/>
      <c r="D32" s="124"/>
      <c r="E32" s="124"/>
      <c r="F32" s="124"/>
      <c r="G32" s="124"/>
      <c r="H32" s="124"/>
      <c r="I32" s="125"/>
      <c r="J32" s="126" t="s">
        <v>67</v>
      </c>
      <c r="K32" s="16"/>
      <c r="M32" s="71"/>
    </row>
    <row r="33" spans="1:13" s="87" customFormat="1" x14ac:dyDescent="0.25">
      <c r="A33" s="84"/>
      <c r="B33" s="92" t="s">
        <v>57</v>
      </c>
      <c r="C33" s="92"/>
      <c r="D33" s="92"/>
      <c r="E33" s="92"/>
      <c r="F33" s="92"/>
      <c r="G33" s="92"/>
      <c r="H33" s="92"/>
      <c r="I33" s="93"/>
      <c r="J33" s="94" t="s">
        <v>67</v>
      </c>
      <c r="K33" s="16"/>
      <c r="M33" s="71"/>
    </row>
    <row r="34" spans="1:13" s="87" customFormat="1" x14ac:dyDescent="0.25">
      <c r="A34" s="84"/>
      <c r="B34" s="92" t="s">
        <v>58</v>
      </c>
      <c r="C34" s="92" t="str">
        <f>Stammdaten!B13 &amp;", " &amp;Stammdaten!B14</f>
        <v>Graub. Kantonalbank, CK 999.999.999</v>
      </c>
      <c r="D34" s="95"/>
      <c r="E34" s="92"/>
      <c r="F34" s="92"/>
      <c r="G34" s="92"/>
      <c r="H34" s="95"/>
      <c r="I34" s="96"/>
      <c r="J34" s="96"/>
      <c r="K34" s="94" t="s">
        <v>67</v>
      </c>
      <c r="L34" s="123">
        <f>L31-K32-K33</f>
        <v>-990</v>
      </c>
      <c r="M34" s="71"/>
    </row>
    <row r="35" spans="1:13" s="98" customFormat="1" ht="21.75" customHeight="1" x14ac:dyDescent="0.25">
      <c r="A35" s="97"/>
      <c r="B35" s="97"/>
      <c r="C35" s="97"/>
      <c r="D35" s="97"/>
      <c r="E35" s="97"/>
      <c r="F35" s="97"/>
      <c r="G35" s="97"/>
      <c r="H35" s="97"/>
      <c r="I35" s="97"/>
      <c r="J35" s="97"/>
      <c r="K35" s="97"/>
      <c r="L35" s="97"/>
      <c r="M35" s="97"/>
    </row>
    <row r="36" spans="1:13" s="98" customFormat="1" ht="17.25" customHeight="1" x14ac:dyDescent="0.25">
      <c r="A36" s="133" t="s">
        <v>89</v>
      </c>
      <c r="B36" s="129"/>
      <c r="C36" s="129"/>
      <c r="D36" s="129"/>
      <c r="E36" s="129"/>
      <c r="F36" s="129"/>
      <c r="G36" s="129"/>
      <c r="H36" s="129"/>
      <c r="I36" s="129"/>
      <c r="J36" s="129"/>
      <c r="K36" s="129"/>
      <c r="L36" s="129"/>
      <c r="M36" s="134"/>
    </row>
    <row r="37" spans="1:13" s="54" customFormat="1" ht="30" customHeight="1" x14ac:dyDescent="0.2">
      <c r="A37" s="112"/>
      <c r="B37" s="113"/>
      <c r="C37" s="113"/>
      <c r="D37" s="110"/>
      <c r="E37" s="113"/>
      <c r="F37" s="110" t="s">
        <v>69</v>
      </c>
      <c r="G37" s="110"/>
      <c r="H37" s="110" t="s">
        <v>70</v>
      </c>
      <c r="I37" s="110"/>
      <c r="J37" s="215" t="s">
        <v>71</v>
      </c>
      <c r="K37" s="215"/>
      <c r="L37" s="110" t="s">
        <v>6</v>
      </c>
      <c r="M37" s="99"/>
    </row>
    <row r="38" spans="1:13" s="54" customFormat="1" ht="3.75" customHeight="1" x14ac:dyDescent="0.2">
      <c r="A38" s="115"/>
      <c r="B38" s="114"/>
      <c r="C38" s="114"/>
      <c r="D38" s="122"/>
      <c r="E38" s="114"/>
      <c r="F38" s="122"/>
      <c r="G38" s="122"/>
      <c r="H38" s="122"/>
      <c r="I38" s="122"/>
      <c r="J38" s="122"/>
      <c r="K38" s="122"/>
      <c r="L38" s="122"/>
      <c r="M38" s="99"/>
    </row>
    <row r="39" spans="1:13" s="54" customFormat="1" ht="12" x14ac:dyDescent="0.2">
      <c r="A39" s="100" t="s">
        <v>85</v>
      </c>
      <c r="B39" s="99"/>
      <c r="C39" s="99"/>
      <c r="D39" s="99"/>
      <c r="F39" s="99">
        <f>Stammdaten!B31</f>
        <v>113.5</v>
      </c>
      <c r="G39" s="102"/>
      <c r="H39" s="160">
        <f>November!H39+November!J39</f>
        <v>0</v>
      </c>
      <c r="I39" s="102"/>
      <c r="J39" s="211">
        <f>SUM(Arbeitszeitkontrolle!AI11,Arbeitszeitkontrolle!AL11)</f>
        <v>0</v>
      </c>
      <c r="K39" s="211"/>
      <c r="L39" s="181">
        <f>F39-H39-J39</f>
        <v>113.5</v>
      </c>
      <c r="M39" s="99"/>
    </row>
    <row r="40" spans="1:13" s="54" customFormat="1" ht="6.75" customHeight="1" x14ac:dyDescent="0.2">
      <c r="A40" s="100"/>
      <c r="B40" s="99"/>
      <c r="C40" s="99"/>
      <c r="D40" s="99"/>
      <c r="F40" s="99"/>
      <c r="G40" s="102"/>
      <c r="H40" s="99"/>
      <c r="I40" s="102"/>
      <c r="J40" s="99"/>
      <c r="K40" s="102"/>
      <c r="L40" s="103"/>
      <c r="M40" s="99"/>
    </row>
    <row r="41" spans="1:13" s="54" customFormat="1" ht="12" x14ac:dyDescent="0.2">
      <c r="A41" s="100" t="s">
        <v>7</v>
      </c>
      <c r="B41" s="99"/>
      <c r="C41" s="99"/>
      <c r="D41" s="99"/>
      <c r="F41" s="162"/>
      <c r="G41" s="102"/>
      <c r="H41" s="160">
        <f>November!L41</f>
        <v>0</v>
      </c>
      <c r="I41" s="102"/>
      <c r="J41" s="218">
        <f>Arbeitszeitkontrolle!AM11</f>
        <v>0</v>
      </c>
      <c r="K41" s="218"/>
      <c r="L41" s="164">
        <f>H41+J41</f>
        <v>0</v>
      </c>
      <c r="M41" s="99"/>
    </row>
    <row r="42" spans="1:13" s="54" customFormat="1" ht="2.25" customHeight="1" x14ac:dyDescent="0.2">
      <c r="A42" s="100"/>
      <c r="B42" s="99"/>
      <c r="C42" s="99"/>
      <c r="D42" s="99"/>
      <c r="F42" s="99"/>
      <c r="G42" s="102"/>
      <c r="H42" s="160"/>
      <c r="I42" s="102"/>
      <c r="J42" s="99"/>
      <c r="K42" s="102"/>
      <c r="L42" s="103"/>
      <c r="M42" s="99"/>
    </row>
    <row r="43" spans="1:13" s="54" customFormat="1" ht="12" x14ac:dyDescent="0.2">
      <c r="A43" s="114" t="s">
        <v>86</v>
      </c>
      <c r="B43" s="115"/>
      <c r="C43" s="115"/>
      <c r="D43" s="115"/>
      <c r="E43" s="116"/>
      <c r="F43" s="163"/>
      <c r="G43" s="117"/>
      <c r="H43" s="160">
        <f>November!L43</f>
        <v>0</v>
      </c>
      <c r="I43" s="115"/>
      <c r="J43" s="217">
        <f>Arbeitszeitkontrolle!AN11</f>
        <v>0</v>
      </c>
      <c r="K43" s="217"/>
      <c r="L43" s="164">
        <f>H43+J43</f>
        <v>0</v>
      </c>
      <c r="M43" s="99"/>
    </row>
    <row r="44" spans="1:13" s="54" customFormat="1" ht="3.75" customHeight="1" x14ac:dyDescent="0.2">
      <c r="A44" s="113"/>
      <c r="B44" s="112"/>
      <c r="C44" s="112"/>
      <c r="D44" s="112"/>
      <c r="E44" s="118"/>
      <c r="F44" s="112"/>
      <c r="G44" s="119"/>
      <c r="H44" s="112"/>
      <c r="I44" s="112"/>
      <c r="J44" s="112"/>
      <c r="K44" s="112"/>
      <c r="L44" s="119"/>
      <c r="M44" s="99"/>
    </row>
    <row r="45" spans="1:13" ht="27" customHeight="1" x14ac:dyDescent="0.25">
      <c r="A45" s="107"/>
      <c r="B45" s="105"/>
      <c r="C45" s="105"/>
      <c r="D45" s="105"/>
      <c r="E45" s="106"/>
      <c r="F45" s="106"/>
      <c r="G45" s="106"/>
      <c r="H45" s="106"/>
      <c r="I45" s="106"/>
      <c r="J45" s="106"/>
      <c r="K45" s="106"/>
      <c r="L45" s="106"/>
      <c r="M45" s="104"/>
    </row>
    <row r="46" spans="1:13" x14ac:dyDescent="0.25">
      <c r="A46" s="66" t="s">
        <v>8</v>
      </c>
      <c r="B46" s="66"/>
      <c r="D46" s="66" t="s">
        <v>66</v>
      </c>
      <c r="E46" s="66"/>
      <c r="F46" s="66"/>
      <c r="G46" s="66"/>
      <c r="H46" s="66"/>
      <c r="J46" s="66" t="s">
        <v>50</v>
      </c>
      <c r="K46" s="66"/>
      <c r="L46" s="66"/>
      <c r="M46" s="66"/>
    </row>
    <row r="47" spans="1:13" ht="6" customHeight="1" x14ac:dyDescent="0.25">
      <c r="A47" s="66"/>
      <c r="B47" s="66"/>
      <c r="C47" s="66"/>
      <c r="D47" s="66"/>
      <c r="E47" s="66"/>
      <c r="F47" s="66"/>
      <c r="G47" s="66"/>
      <c r="H47" s="66"/>
      <c r="I47" s="66"/>
      <c r="J47" s="66"/>
      <c r="K47" s="66"/>
      <c r="L47" s="66"/>
      <c r="M47" s="66"/>
    </row>
    <row r="48" spans="1:13" ht="25.5" customHeight="1" x14ac:dyDescent="0.25">
      <c r="A48" s="108"/>
      <c r="B48" s="108"/>
      <c r="C48" s="51"/>
      <c r="D48" s="108"/>
      <c r="E48" s="108"/>
      <c r="F48" s="108"/>
      <c r="G48" s="108"/>
      <c r="H48" s="108"/>
      <c r="I48" s="51"/>
      <c r="J48" s="108"/>
      <c r="K48" s="108"/>
      <c r="L48" s="108"/>
      <c r="M48" s="108"/>
    </row>
    <row r="49" spans="1:13" ht="3" customHeight="1" x14ac:dyDescent="0.25">
      <c r="A49" s="66"/>
      <c r="B49" s="66"/>
      <c r="C49" s="66"/>
      <c r="D49" s="66"/>
      <c r="E49" s="66"/>
      <c r="F49" s="66"/>
      <c r="G49" s="66"/>
      <c r="H49" s="66"/>
      <c r="I49" s="66"/>
      <c r="J49" s="66"/>
      <c r="K49" s="66"/>
      <c r="L49" s="66"/>
      <c r="M49" s="66"/>
    </row>
    <row r="52" spans="1:13" x14ac:dyDescent="0.25">
      <c r="E52" s="109"/>
      <c r="F52" s="109"/>
      <c r="G52" s="109"/>
      <c r="H52" s="109"/>
      <c r="I52" s="109"/>
      <c r="J52" s="109"/>
      <c r="K52" s="109"/>
      <c r="L52" s="109"/>
      <c r="M52" s="109"/>
    </row>
  </sheetData>
  <sheetProtection sheet="1" objects="1" scenarios="1" selectLockedCells="1"/>
  <mergeCells count="9">
    <mergeCell ref="J37:K37"/>
    <mergeCell ref="J39:K39"/>
    <mergeCell ref="J41:K41"/>
    <mergeCell ref="J43:K43"/>
    <mergeCell ref="A1:L1"/>
    <mergeCell ref="C13:G13"/>
    <mergeCell ref="C14:G14"/>
    <mergeCell ref="F18:I18"/>
    <mergeCell ref="C27:G27"/>
  </mergeCells>
  <pageMargins left="0.70866141732283472" right="0.47244094488188981" top="0.9055118110236221" bottom="0.47244094488188981" header="0.31496062992125984" footer="0.31496062992125984"/>
  <pageSetup paperSize="9" orientation="portrait" horizontalDpi="4294967293"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52"/>
  <sheetViews>
    <sheetView view="pageBreakPreview" zoomScale="145" zoomScaleNormal="100" zoomScaleSheetLayoutView="145" workbookViewId="0">
      <selection activeCell="L12" sqref="L12"/>
    </sheetView>
  </sheetViews>
  <sheetFormatPr baseColWidth="10" defaultRowHeight="15" x14ac:dyDescent="0.25"/>
  <cols>
    <col min="1" max="1" width="1.28515625" style="47" customWidth="1"/>
    <col min="2" max="2" width="27.28515625" style="47" customWidth="1"/>
    <col min="3" max="3" width="7.42578125" style="47" customWidth="1"/>
    <col min="4" max="4" width="7.5703125" style="47" customWidth="1"/>
    <col min="5" max="5" width="1.85546875" style="47" customWidth="1"/>
    <col min="6" max="6" width="8.140625" style="47" customWidth="1"/>
    <col min="7" max="7" width="0.85546875" style="47" customWidth="1"/>
    <col min="8" max="8" width="7.5703125" style="47" customWidth="1"/>
    <col min="9" max="9" width="1.85546875" style="47" customWidth="1"/>
    <col min="10" max="10" width="5.5703125" style="47" customWidth="1"/>
    <col min="11" max="11" width="7.28515625" style="47" customWidth="1"/>
    <col min="12" max="12" width="11.42578125" style="47" customWidth="1"/>
    <col min="13" max="13" width="0.42578125" style="47" customWidth="1"/>
    <col min="14" max="16384" width="11.42578125" style="47"/>
  </cols>
  <sheetData>
    <row r="1" spans="1:16" s="46" customFormat="1" ht="39" customHeight="1" x14ac:dyDescent="0.25">
      <c r="A1" s="213" t="s">
        <v>87</v>
      </c>
      <c r="B1" s="213"/>
      <c r="C1" s="213"/>
      <c r="D1" s="213"/>
      <c r="E1" s="213"/>
      <c r="F1" s="213"/>
      <c r="G1" s="213"/>
      <c r="H1" s="213"/>
      <c r="I1" s="213"/>
      <c r="J1" s="213"/>
      <c r="K1" s="213"/>
      <c r="L1" s="213"/>
      <c r="M1" s="129"/>
    </row>
    <row r="2" spans="1:16" ht="13.5" customHeight="1" thickBot="1" x14ac:dyDescent="0.3"/>
    <row r="3" spans="1:16" ht="16.5" x14ac:dyDescent="0.3">
      <c r="A3" s="48"/>
      <c r="B3" s="18" t="s">
        <v>38</v>
      </c>
      <c r="C3" s="17"/>
      <c r="D3" s="18" t="s">
        <v>39</v>
      </c>
      <c r="E3" s="18"/>
      <c r="F3" s="18"/>
      <c r="G3" s="18"/>
      <c r="H3" s="49"/>
      <c r="I3" s="154" t="s">
        <v>65</v>
      </c>
      <c r="J3" s="154"/>
      <c r="K3" s="154"/>
      <c r="L3" s="17"/>
      <c r="M3" s="15"/>
    </row>
    <row r="4" spans="1:16" ht="16.5" x14ac:dyDescent="0.3">
      <c r="A4" s="50"/>
      <c r="B4" s="19" t="str">
        <f>Stammdaten!B4</f>
        <v>Tester Beispiel</v>
      </c>
      <c r="C4" s="19"/>
      <c r="D4" s="19" t="str">
        <f>Stammdaten!B9</f>
        <v>Muster Hans</v>
      </c>
      <c r="F4" s="19"/>
      <c r="G4" s="19"/>
      <c r="H4" s="51"/>
      <c r="I4" s="155" t="str">
        <f>Stammdaten!B17</f>
        <v>bitte auswählen</v>
      </c>
      <c r="L4" s="19"/>
      <c r="M4" s="8"/>
    </row>
    <row r="5" spans="1:16" ht="16.5" x14ac:dyDescent="0.3">
      <c r="A5" s="50"/>
      <c r="B5" s="19" t="str">
        <f>Stammdaten!B5</f>
        <v>Teststrasse</v>
      </c>
      <c r="C5" s="19"/>
      <c r="D5" s="19" t="str">
        <f>Stammdaten!B10</f>
        <v>bei der Kirche</v>
      </c>
      <c r="F5" s="19"/>
      <c r="G5" s="19"/>
      <c r="H5" s="51"/>
      <c r="I5" s="157" t="str">
        <f>Stammdaten!$B$16</f>
        <v>bitte auswählen</v>
      </c>
      <c r="J5" s="51" t="s">
        <v>64</v>
      </c>
      <c r="K5" s="51"/>
      <c r="L5" s="19"/>
      <c r="M5" s="10"/>
    </row>
    <row r="6" spans="1:16" ht="16.5" x14ac:dyDescent="0.3">
      <c r="A6" s="50"/>
      <c r="B6" s="19" t="str">
        <f>Stammdaten!B6</f>
        <v>9999 Testingen</v>
      </c>
      <c r="C6" s="19"/>
      <c r="D6" s="19" t="str">
        <f>Stammdaten!B11</f>
        <v>7777 Musterlingen</v>
      </c>
      <c r="F6" s="19"/>
      <c r="G6" s="19"/>
      <c r="H6" s="51"/>
      <c r="I6" s="51"/>
      <c r="J6" s="155"/>
      <c r="K6" s="19"/>
      <c r="L6" s="19"/>
      <c r="M6" s="10"/>
    </row>
    <row r="7" spans="1:16" ht="17.25" customHeight="1" x14ac:dyDescent="0.25">
      <c r="A7" s="9"/>
      <c r="B7" s="6"/>
      <c r="C7" s="6"/>
      <c r="D7" s="6"/>
      <c r="E7" s="52"/>
      <c r="F7" s="52"/>
      <c r="G7" s="52"/>
      <c r="H7" s="52"/>
      <c r="I7" s="52"/>
      <c r="J7" s="52"/>
      <c r="K7" s="7"/>
      <c r="L7" s="6"/>
      <c r="M7" s="10"/>
    </row>
    <row r="8" spans="1:16" s="54" customFormat="1" ht="17.25" customHeight="1" x14ac:dyDescent="0.2">
      <c r="A8" s="130"/>
      <c r="B8" s="11" t="s">
        <v>40</v>
      </c>
      <c r="C8" s="132" t="str">
        <f>Dezember!C8</f>
        <v>nein</v>
      </c>
      <c r="D8" s="11"/>
      <c r="E8" s="131" t="s">
        <v>41</v>
      </c>
      <c r="F8" s="131"/>
      <c r="G8" s="12"/>
      <c r="H8" s="131" t="str">
        <f>Stammdaten!B12</f>
        <v>958.69.454.333</v>
      </c>
      <c r="I8" s="131"/>
      <c r="J8" s="131"/>
      <c r="K8" s="11"/>
      <c r="L8" s="11"/>
      <c r="M8" s="13"/>
    </row>
    <row r="9" spans="1:16" s="54" customFormat="1" ht="17.25" customHeight="1" x14ac:dyDescent="0.2">
      <c r="A9" s="130"/>
      <c r="B9" s="11" t="s">
        <v>42</v>
      </c>
      <c r="C9" s="132" t="str">
        <f>Dezember!C9</f>
        <v>ja</v>
      </c>
      <c r="D9" s="11"/>
      <c r="E9" s="131" t="s">
        <v>43</v>
      </c>
      <c r="F9" s="131"/>
      <c r="G9" s="14"/>
      <c r="H9" s="230" t="s">
        <v>93</v>
      </c>
      <c r="I9" s="231" t="s">
        <v>184</v>
      </c>
      <c r="J9" s="232"/>
      <c r="K9" s="233" t="s">
        <v>190</v>
      </c>
      <c r="L9" s="234">
        <f>Stammdaten!C20</f>
        <v>2026</v>
      </c>
      <c r="M9" s="55"/>
      <c r="P9" s="56"/>
    </row>
    <row r="10" spans="1:16" ht="7.5" customHeight="1" thickBot="1" x14ac:dyDescent="0.35">
      <c r="A10" s="57"/>
      <c r="B10" s="58"/>
      <c r="C10" s="59"/>
      <c r="D10" s="59"/>
      <c r="E10" s="59"/>
      <c r="F10" s="59"/>
      <c r="G10" s="59"/>
      <c r="H10" s="59"/>
      <c r="I10" s="59"/>
      <c r="J10" s="59"/>
      <c r="K10" s="59"/>
      <c r="L10" s="59"/>
      <c r="M10" s="60"/>
    </row>
    <row r="11" spans="1:16" s="61" customFormat="1" ht="15.75" x14ac:dyDescent="0.25">
      <c r="P11" s="62"/>
    </row>
    <row r="12" spans="1:16" x14ac:dyDescent="0.25">
      <c r="A12" s="63" t="s">
        <v>0</v>
      </c>
      <c r="B12" s="64"/>
      <c r="C12" s="64"/>
      <c r="D12" s="64"/>
      <c r="E12" s="64"/>
      <c r="F12" s="64"/>
      <c r="G12" s="64"/>
      <c r="H12" s="64"/>
      <c r="I12" s="64"/>
      <c r="J12" s="64"/>
      <c r="K12" s="65" t="s">
        <v>67</v>
      </c>
      <c r="L12" s="16"/>
      <c r="M12" s="66"/>
    </row>
    <row r="13" spans="1:16" x14ac:dyDescent="0.25">
      <c r="A13" s="64" t="s">
        <v>1</v>
      </c>
      <c r="B13" s="64"/>
      <c r="C13" s="214"/>
      <c r="D13" s="214"/>
      <c r="E13" s="214"/>
      <c r="F13" s="214"/>
      <c r="G13" s="214"/>
      <c r="H13" s="64"/>
      <c r="I13" s="64"/>
      <c r="J13" s="64"/>
      <c r="K13" s="65" t="s">
        <v>67</v>
      </c>
      <c r="L13" s="16"/>
      <c r="M13" s="66"/>
    </row>
    <row r="14" spans="1:16" x14ac:dyDescent="0.25">
      <c r="A14" s="67"/>
      <c r="B14" s="67"/>
      <c r="C14" s="214"/>
      <c r="D14" s="214"/>
      <c r="E14" s="214"/>
      <c r="F14" s="214"/>
      <c r="G14" s="214"/>
      <c r="H14" s="64"/>
      <c r="I14" s="64"/>
      <c r="J14" s="64"/>
      <c r="K14" s="65" t="s">
        <v>67</v>
      </c>
      <c r="L14" s="16"/>
      <c r="M14" s="66"/>
    </row>
    <row r="15" spans="1:16" x14ac:dyDescent="0.25">
      <c r="A15" s="66"/>
      <c r="B15" s="68" t="s">
        <v>46</v>
      </c>
      <c r="C15" s="68"/>
      <c r="D15" s="68"/>
      <c r="E15" s="68"/>
      <c r="F15" s="68"/>
      <c r="G15" s="68"/>
      <c r="H15" s="68"/>
      <c r="I15" s="68"/>
      <c r="J15" s="68"/>
      <c r="K15" s="69" t="s">
        <v>67</v>
      </c>
      <c r="L15" s="70">
        <f>SUM(L12:L14)</f>
        <v>0</v>
      </c>
      <c r="M15" s="66"/>
    </row>
    <row r="16" spans="1:16" x14ac:dyDescent="0.25">
      <c r="A16" s="71"/>
      <c r="B16" s="66"/>
      <c r="C16" s="66"/>
      <c r="D16" s="66"/>
      <c r="E16" s="66"/>
      <c r="F16" s="66"/>
      <c r="G16" s="66"/>
      <c r="H16" s="66"/>
      <c r="I16" s="66"/>
      <c r="J16" s="66"/>
      <c r="K16" s="66"/>
      <c r="L16" s="72"/>
      <c r="M16" s="66"/>
    </row>
    <row r="17" spans="1:13" x14ac:dyDescent="0.25">
      <c r="A17" s="71" t="s">
        <v>47</v>
      </c>
      <c r="B17" s="51"/>
      <c r="C17" s="51"/>
      <c r="D17" s="51"/>
      <c r="E17" s="51"/>
      <c r="F17" s="51"/>
      <c r="G17" s="51"/>
      <c r="H17" s="51"/>
      <c r="I17" s="51"/>
      <c r="J17" s="51"/>
      <c r="K17" s="51"/>
      <c r="L17" s="72"/>
      <c r="M17" s="66"/>
    </row>
    <row r="18" spans="1:13" x14ac:dyDescent="0.25">
      <c r="A18" s="66"/>
      <c r="B18" s="73"/>
      <c r="C18" s="73"/>
      <c r="D18" s="74" t="s">
        <v>48</v>
      </c>
      <c r="E18" s="73"/>
      <c r="F18" s="212" t="s">
        <v>68</v>
      </c>
      <c r="G18" s="212"/>
      <c r="H18" s="212"/>
      <c r="I18" s="212"/>
      <c r="J18" s="75"/>
      <c r="K18" s="73"/>
      <c r="L18" s="72"/>
      <c r="M18" s="66"/>
    </row>
    <row r="19" spans="1:13" x14ac:dyDescent="0.25">
      <c r="A19" s="66"/>
      <c r="B19" s="76" t="s">
        <v>37</v>
      </c>
      <c r="C19" s="76"/>
      <c r="D19" s="77">
        <f>Stammdaten!$C$24</f>
        <v>10.6</v>
      </c>
      <c r="E19" s="78" t="s">
        <v>3</v>
      </c>
      <c r="F19" s="79">
        <v>0.5</v>
      </c>
      <c r="G19" s="79"/>
      <c r="H19" s="80">
        <f>D19*F19</f>
        <v>5.3</v>
      </c>
      <c r="I19" s="78" t="s">
        <v>3</v>
      </c>
      <c r="J19" s="81" t="s">
        <v>67</v>
      </c>
      <c r="K19" s="121">
        <f>IF($C$9="nein",0,ROUND(($L$15*$H$19/100)*2,1)/2)</f>
        <v>0</v>
      </c>
      <c r="L19" s="72"/>
      <c r="M19" s="66"/>
    </row>
    <row r="20" spans="1:13" x14ac:dyDescent="0.25">
      <c r="A20" s="66"/>
      <c r="B20" s="78" t="s">
        <v>36</v>
      </c>
      <c r="C20" s="78"/>
      <c r="D20" s="77">
        <f>Stammdaten!$C$25</f>
        <v>2.2000000000000002</v>
      </c>
      <c r="E20" s="78" t="s">
        <v>3</v>
      </c>
      <c r="F20" s="79">
        <v>0.5</v>
      </c>
      <c r="G20" s="79"/>
      <c r="H20" s="80">
        <f>D20*F20</f>
        <v>1.1000000000000001</v>
      </c>
      <c r="I20" s="78" t="s">
        <v>3</v>
      </c>
      <c r="J20" s="81" t="s">
        <v>67</v>
      </c>
      <c r="K20" s="82">
        <f>IF($C$9="nein",0,ROUND(($L$15*H20/100)*2,1)/2)</f>
        <v>0</v>
      </c>
      <c r="L20" s="72"/>
      <c r="M20" s="66"/>
    </row>
    <row r="21" spans="1:13" x14ac:dyDescent="0.25">
      <c r="A21" s="66"/>
      <c r="B21" s="78" t="s">
        <v>4</v>
      </c>
      <c r="C21" s="78"/>
      <c r="D21" s="77">
        <f>Stammdaten!$C$27</f>
        <v>1.681</v>
      </c>
      <c r="E21" s="78" t="s">
        <v>3</v>
      </c>
      <c r="F21" s="79">
        <v>1</v>
      </c>
      <c r="G21" s="79"/>
      <c r="H21" s="80">
        <f>D21*F21</f>
        <v>1.681</v>
      </c>
      <c r="I21" s="78" t="s">
        <v>3</v>
      </c>
      <c r="J21" s="81" t="s">
        <v>67</v>
      </c>
      <c r="K21" s="82">
        <f>ROUND(($L$15*H21/100)*2,1)/2</f>
        <v>0</v>
      </c>
      <c r="L21" s="72"/>
      <c r="M21" s="66"/>
    </row>
    <row r="22" spans="1:13" x14ac:dyDescent="0.25">
      <c r="A22" s="66"/>
      <c r="B22" s="78" t="s">
        <v>5</v>
      </c>
      <c r="C22" s="78"/>
      <c r="D22" s="77">
        <f>Stammdaten!$C$26</f>
        <v>0.95</v>
      </c>
      <c r="E22" s="78" t="s">
        <v>3</v>
      </c>
      <c r="F22" s="79">
        <v>0.5</v>
      </c>
      <c r="G22" s="79"/>
      <c r="H22" s="80">
        <f>D22*F22</f>
        <v>0.47499999999999998</v>
      </c>
      <c r="I22" s="78" t="s">
        <v>3</v>
      </c>
      <c r="J22" s="81" t="s">
        <v>67</v>
      </c>
      <c r="K22" s="82">
        <f>ROUND(($L$15*H22/100)*2,1)/2</f>
        <v>0</v>
      </c>
      <c r="L22" s="72"/>
      <c r="M22" s="66"/>
    </row>
    <row r="23" spans="1:13" x14ac:dyDescent="0.25">
      <c r="A23" s="66"/>
      <c r="B23" s="73" t="s">
        <v>96</v>
      </c>
      <c r="C23" s="73"/>
      <c r="D23" s="142"/>
      <c r="E23" s="73"/>
      <c r="F23" s="143">
        <v>0.5</v>
      </c>
      <c r="G23" s="143"/>
      <c r="H23" s="144"/>
      <c r="I23" s="73"/>
      <c r="J23" s="74" t="s">
        <v>67</v>
      </c>
      <c r="K23" s="83">
        <f>IF(C8="ja",Stammdaten!C28,0)</f>
        <v>0</v>
      </c>
      <c r="L23" s="72"/>
      <c r="M23" s="66"/>
    </row>
    <row r="24" spans="1:13" x14ac:dyDescent="0.25">
      <c r="A24" s="66"/>
      <c r="B24" s="73" t="s">
        <v>2</v>
      </c>
      <c r="C24" s="73"/>
      <c r="D24" s="73"/>
      <c r="E24" s="73"/>
      <c r="F24" s="73"/>
      <c r="G24" s="73"/>
      <c r="H24" s="73"/>
      <c r="I24" s="73"/>
      <c r="J24" s="74" t="s">
        <v>67</v>
      </c>
      <c r="K24" s="83">
        <f>Stammdaten!B33</f>
        <v>990</v>
      </c>
      <c r="L24" s="72"/>
      <c r="M24" s="66"/>
    </row>
    <row r="25" spans="1:13" s="87" customFormat="1" x14ac:dyDescent="0.25">
      <c r="A25" s="84"/>
      <c r="B25" s="84" t="s">
        <v>49</v>
      </c>
      <c r="C25" s="84"/>
      <c r="D25" s="84"/>
      <c r="E25" s="84"/>
      <c r="F25" s="84"/>
      <c r="G25" s="84"/>
      <c r="H25" s="84"/>
      <c r="I25" s="84"/>
      <c r="J25" s="84"/>
      <c r="K25" s="85" t="s">
        <v>67</v>
      </c>
      <c r="L25" s="86">
        <f>ROUND(SUM(K19:K24),1)</f>
        <v>990</v>
      </c>
      <c r="M25" s="71"/>
    </row>
    <row r="26" spans="1:13" x14ac:dyDescent="0.25">
      <c r="A26" s="71" t="s">
        <v>51</v>
      </c>
      <c r="B26" s="66"/>
      <c r="C26" s="66"/>
      <c r="D26" s="66"/>
      <c r="E26" s="66"/>
      <c r="F26" s="66"/>
      <c r="G26" s="66"/>
      <c r="H26" s="66"/>
      <c r="I26" s="66"/>
      <c r="J26" s="66"/>
      <c r="K26" s="66"/>
      <c r="L26" s="72"/>
      <c r="M26" s="66"/>
    </row>
    <row r="27" spans="1:13" x14ac:dyDescent="0.25">
      <c r="A27" s="71"/>
      <c r="B27" s="64" t="s">
        <v>52</v>
      </c>
      <c r="C27" s="216"/>
      <c r="D27" s="216"/>
      <c r="E27" s="216"/>
      <c r="F27" s="216"/>
      <c r="G27" s="216"/>
      <c r="H27" s="64"/>
      <c r="I27" s="64"/>
      <c r="J27" s="64"/>
      <c r="K27" s="16"/>
      <c r="L27" s="72"/>
      <c r="M27" s="66"/>
    </row>
    <row r="28" spans="1:13" x14ac:dyDescent="0.25">
      <c r="A28" s="71"/>
      <c r="B28" s="88" t="s">
        <v>53</v>
      </c>
      <c r="C28" s="88" t="s">
        <v>81</v>
      </c>
      <c r="D28" s="88"/>
      <c r="E28" s="88"/>
      <c r="F28" s="88"/>
      <c r="G28" s="88"/>
      <c r="H28" s="88"/>
      <c r="I28" s="88"/>
      <c r="J28" s="64"/>
      <c r="K28" s="16">
        <f>Dezember!K28</f>
        <v>0</v>
      </c>
      <c r="L28" s="72"/>
      <c r="M28" s="66"/>
    </row>
    <row r="29" spans="1:13" s="87" customFormat="1" x14ac:dyDescent="0.25">
      <c r="A29" s="84"/>
      <c r="B29" s="84" t="s">
        <v>54</v>
      </c>
      <c r="C29" s="84"/>
      <c r="D29" s="84"/>
      <c r="E29" s="84"/>
      <c r="F29" s="84"/>
      <c r="G29" s="84"/>
      <c r="H29" s="84"/>
      <c r="I29" s="84"/>
      <c r="J29" s="84"/>
      <c r="K29" s="85" t="s">
        <v>67</v>
      </c>
      <c r="L29" s="86">
        <f>SUM(K27:K28)</f>
        <v>0</v>
      </c>
      <c r="M29" s="71"/>
    </row>
    <row r="30" spans="1:13" ht="9" customHeight="1" x14ac:dyDescent="0.25">
      <c r="A30" s="66"/>
      <c r="B30" s="66"/>
      <c r="C30" s="66"/>
      <c r="D30" s="66"/>
      <c r="E30" s="66"/>
      <c r="F30" s="66"/>
      <c r="G30" s="66"/>
      <c r="H30" s="66"/>
      <c r="I30" s="66"/>
      <c r="J30" s="66"/>
      <c r="K30" s="89"/>
      <c r="L30" s="72"/>
      <c r="M30" s="66"/>
    </row>
    <row r="31" spans="1:13" s="91" customFormat="1" ht="16.5" thickBot="1" x14ac:dyDescent="0.3">
      <c r="A31" s="127" t="s">
        <v>55</v>
      </c>
      <c r="B31" s="127"/>
      <c r="C31" s="127"/>
      <c r="D31" s="127"/>
      <c r="E31" s="127"/>
      <c r="F31" s="127"/>
      <c r="G31" s="127"/>
      <c r="H31" s="127"/>
      <c r="I31" s="127"/>
      <c r="J31" s="127"/>
      <c r="K31" s="128" t="s">
        <v>67</v>
      </c>
      <c r="L31" s="90">
        <f>L15-L25+L29</f>
        <v>-990</v>
      </c>
    </row>
    <row r="32" spans="1:13" s="87" customFormat="1" ht="15.75" thickTop="1" x14ac:dyDescent="0.25">
      <c r="A32" s="84"/>
      <c r="B32" s="124" t="s">
        <v>56</v>
      </c>
      <c r="C32" s="124"/>
      <c r="D32" s="124"/>
      <c r="E32" s="124"/>
      <c r="F32" s="124"/>
      <c r="G32" s="124"/>
      <c r="H32" s="124"/>
      <c r="I32" s="125"/>
      <c r="J32" s="126" t="s">
        <v>67</v>
      </c>
      <c r="K32" s="16"/>
      <c r="M32" s="71"/>
    </row>
    <row r="33" spans="1:13" s="87" customFormat="1" x14ac:dyDescent="0.25">
      <c r="A33" s="84"/>
      <c r="B33" s="92" t="s">
        <v>57</v>
      </c>
      <c r="C33" s="92"/>
      <c r="D33" s="92"/>
      <c r="E33" s="92"/>
      <c r="F33" s="92"/>
      <c r="G33" s="92"/>
      <c r="H33" s="92"/>
      <c r="I33" s="93"/>
      <c r="J33" s="94" t="s">
        <v>67</v>
      </c>
      <c r="K33" s="16"/>
      <c r="M33" s="71"/>
    </row>
    <row r="34" spans="1:13" s="87" customFormat="1" x14ac:dyDescent="0.25">
      <c r="A34" s="84"/>
      <c r="B34" s="92" t="s">
        <v>58</v>
      </c>
      <c r="C34" s="92" t="str">
        <f>Stammdaten!B13 &amp;", " &amp;Stammdaten!B14</f>
        <v>Graub. Kantonalbank, CK 999.999.999</v>
      </c>
      <c r="D34" s="95"/>
      <c r="E34" s="92"/>
      <c r="F34" s="92"/>
      <c r="G34" s="92"/>
      <c r="H34" s="95"/>
      <c r="I34" s="96"/>
      <c r="J34" s="96"/>
      <c r="K34" s="94" t="s">
        <v>67</v>
      </c>
      <c r="L34" s="123">
        <f>L31-K32-K33</f>
        <v>-990</v>
      </c>
      <c r="M34" s="71"/>
    </row>
    <row r="35" spans="1:13" s="98" customFormat="1" ht="21.75" customHeight="1" x14ac:dyDescent="0.25">
      <c r="A35" s="97"/>
      <c r="B35" s="97"/>
      <c r="C35" s="97"/>
      <c r="D35" s="97"/>
      <c r="E35" s="97"/>
      <c r="F35" s="97"/>
      <c r="G35" s="97"/>
      <c r="H35" s="97"/>
      <c r="I35" s="97"/>
      <c r="J35" s="97"/>
      <c r="K35" s="97"/>
      <c r="L35" s="97"/>
      <c r="M35" s="97"/>
    </row>
    <row r="36" spans="1:13" s="98" customFormat="1" ht="17.25" customHeight="1" x14ac:dyDescent="0.25">
      <c r="A36" s="133" t="s">
        <v>89</v>
      </c>
      <c r="B36" s="129"/>
      <c r="C36" s="129"/>
      <c r="D36" s="129"/>
      <c r="E36" s="129"/>
      <c r="F36" s="129"/>
      <c r="G36" s="129"/>
      <c r="H36" s="129"/>
      <c r="I36" s="129"/>
      <c r="J36" s="129"/>
      <c r="K36" s="129"/>
      <c r="L36" s="129"/>
      <c r="M36" s="134"/>
    </row>
    <row r="37" spans="1:13" s="54" customFormat="1" ht="30" customHeight="1" x14ac:dyDescent="0.2">
      <c r="A37" s="112"/>
      <c r="B37" s="113"/>
      <c r="C37" s="113"/>
      <c r="D37" s="110"/>
      <c r="E37" s="113"/>
      <c r="F37" s="110" t="s">
        <v>69</v>
      </c>
      <c r="G37" s="110"/>
      <c r="H37" s="110" t="s">
        <v>70</v>
      </c>
      <c r="I37" s="110"/>
      <c r="J37" s="215" t="s">
        <v>71</v>
      </c>
      <c r="K37" s="215"/>
      <c r="L37" s="110" t="s">
        <v>6</v>
      </c>
      <c r="M37" s="99"/>
    </row>
    <row r="38" spans="1:13" s="54" customFormat="1" ht="3.75" customHeight="1" x14ac:dyDescent="0.2">
      <c r="A38" s="115"/>
      <c r="B38" s="114"/>
      <c r="C38" s="114"/>
      <c r="D38" s="122"/>
      <c r="E38" s="114"/>
      <c r="F38" s="122"/>
      <c r="G38" s="122"/>
      <c r="H38" s="122"/>
      <c r="I38" s="122"/>
      <c r="J38" s="122"/>
      <c r="K38" s="122"/>
      <c r="L38" s="122"/>
      <c r="M38" s="99"/>
    </row>
    <row r="39" spans="1:13" s="54" customFormat="1" ht="12" x14ac:dyDescent="0.2">
      <c r="A39" s="100" t="s">
        <v>85</v>
      </c>
      <c r="B39" s="99"/>
      <c r="C39" s="99"/>
      <c r="D39" s="99"/>
      <c r="F39" s="99">
        <f>Stammdaten!B31</f>
        <v>113.5</v>
      </c>
      <c r="G39" s="102"/>
      <c r="H39" s="160">
        <f>Dezember!H39+Dezember!J39</f>
        <v>0</v>
      </c>
      <c r="I39" s="102"/>
      <c r="J39" s="211">
        <f>SUM(Arbeitszeitkontrolle!AI12,Arbeitszeitkontrolle!AL12)</f>
        <v>0</v>
      </c>
      <c r="K39" s="211"/>
      <c r="L39" s="181">
        <f>F39-H39-J39</f>
        <v>113.5</v>
      </c>
      <c r="M39" s="99"/>
    </row>
    <row r="40" spans="1:13" s="54" customFormat="1" ht="6.75" customHeight="1" x14ac:dyDescent="0.2">
      <c r="A40" s="100"/>
      <c r="B40" s="99"/>
      <c r="C40" s="99"/>
      <c r="D40" s="99"/>
      <c r="F40" s="99"/>
      <c r="G40" s="102"/>
      <c r="H40" s="99"/>
      <c r="I40" s="102"/>
      <c r="J40" s="99"/>
      <c r="K40" s="102"/>
      <c r="L40" s="103"/>
      <c r="M40" s="99"/>
    </row>
    <row r="41" spans="1:13" s="54" customFormat="1" ht="12" x14ac:dyDescent="0.2">
      <c r="A41" s="100" t="s">
        <v>7</v>
      </c>
      <c r="B41" s="99"/>
      <c r="C41" s="99"/>
      <c r="D41" s="99"/>
      <c r="F41" s="162"/>
      <c r="G41" s="102"/>
      <c r="H41" s="160">
        <f>Dezember!L41</f>
        <v>0</v>
      </c>
      <c r="I41" s="102"/>
      <c r="J41" s="218">
        <f>Arbeitszeitkontrolle!AM12</f>
        <v>0</v>
      </c>
      <c r="K41" s="218"/>
      <c r="L41" s="164">
        <f>H41+J41</f>
        <v>0</v>
      </c>
      <c r="M41" s="99"/>
    </row>
    <row r="42" spans="1:13" s="54" customFormat="1" ht="2.25" customHeight="1" x14ac:dyDescent="0.2">
      <c r="A42" s="100"/>
      <c r="B42" s="99"/>
      <c r="C42" s="99"/>
      <c r="D42" s="99"/>
      <c r="F42" s="99"/>
      <c r="G42" s="102"/>
      <c r="H42" s="160"/>
      <c r="I42" s="102"/>
      <c r="J42" s="99"/>
      <c r="K42" s="102"/>
      <c r="L42" s="103"/>
      <c r="M42" s="99"/>
    </row>
    <row r="43" spans="1:13" s="54" customFormat="1" ht="12" x14ac:dyDescent="0.2">
      <c r="A43" s="114" t="s">
        <v>86</v>
      </c>
      <c r="B43" s="115"/>
      <c r="C43" s="115"/>
      <c r="D43" s="115"/>
      <c r="E43" s="116"/>
      <c r="F43" s="163"/>
      <c r="G43" s="117"/>
      <c r="H43" s="160">
        <f>Dezember!L43</f>
        <v>0</v>
      </c>
      <c r="I43" s="115"/>
      <c r="J43" s="217">
        <f>Arbeitszeitkontrolle!AN12</f>
        <v>0</v>
      </c>
      <c r="K43" s="217"/>
      <c r="L43" s="164">
        <f>H43+J43</f>
        <v>0</v>
      </c>
      <c r="M43" s="99"/>
    </row>
    <row r="44" spans="1:13" s="54" customFormat="1" ht="3.75" customHeight="1" x14ac:dyDescent="0.2">
      <c r="A44" s="113"/>
      <c r="B44" s="112"/>
      <c r="C44" s="112"/>
      <c r="D44" s="112"/>
      <c r="E44" s="118"/>
      <c r="F44" s="112"/>
      <c r="G44" s="119"/>
      <c r="H44" s="112"/>
      <c r="I44" s="112"/>
      <c r="J44" s="112"/>
      <c r="K44" s="112"/>
      <c r="L44" s="119"/>
      <c r="M44" s="99"/>
    </row>
    <row r="45" spans="1:13" ht="24.75" customHeight="1" x14ac:dyDescent="0.25">
      <c r="A45" s="107"/>
      <c r="B45" s="105"/>
      <c r="C45" s="105"/>
      <c r="D45" s="105"/>
      <c r="E45" s="106"/>
      <c r="F45" s="106"/>
      <c r="G45" s="106"/>
      <c r="H45" s="106"/>
      <c r="I45" s="106"/>
      <c r="J45" s="106"/>
      <c r="K45" s="106"/>
      <c r="L45" s="106"/>
      <c r="M45" s="104"/>
    </row>
    <row r="46" spans="1:13" x14ac:dyDescent="0.25">
      <c r="A46" s="66" t="s">
        <v>8</v>
      </c>
      <c r="B46" s="66"/>
      <c r="D46" s="66" t="s">
        <v>66</v>
      </c>
      <c r="E46" s="66"/>
      <c r="F46" s="66"/>
      <c r="G46" s="66"/>
      <c r="H46" s="66"/>
      <c r="J46" s="66" t="s">
        <v>50</v>
      </c>
      <c r="K46" s="66"/>
      <c r="L46" s="66"/>
      <c r="M46" s="66"/>
    </row>
    <row r="47" spans="1:13" ht="6" customHeight="1" x14ac:dyDescent="0.25">
      <c r="A47" s="66"/>
      <c r="B47" s="66"/>
      <c r="C47" s="66"/>
      <c r="D47" s="66"/>
      <c r="E47" s="66"/>
      <c r="F47" s="66"/>
      <c r="G47" s="66"/>
      <c r="H47" s="66"/>
      <c r="I47" s="66"/>
      <c r="J47" s="66"/>
      <c r="K47" s="66"/>
      <c r="L47" s="66"/>
      <c r="M47" s="66"/>
    </row>
    <row r="48" spans="1:13" ht="25.5" customHeight="1" x14ac:dyDescent="0.25">
      <c r="A48" s="108"/>
      <c r="B48" s="108"/>
      <c r="C48" s="51"/>
      <c r="D48" s="108"/>
      <c r="E48" s="108"/>
      <c r="F48" s="108"/>
      <c r="G48" s="108"/>
      <c r="H48" s="108"/>
      <c r="I48" s="51"/>
      <c r="J48" s="108"/>
      <c r="K48" s="108"/>
      <c r="L48" s="108"/>
      <c r="M48" s="108"/>
    </row>
    <row r="49" spans="1:13" ht="3" customHeight="1" x14ac:dyDescent="0.25">
      <c r="A49" s="66"/>
      <c r="B49" s="66"/>
      <c r="C49" s="66"/>
      <c r="D49" s="66"/>
      <c r="E49" s="66"/>
      <c r="F49" s="66"/>
      <c r="G49" s="66"/>
      <c r="H49" s="66"/>
      <c r="I49" s="66"/>
      <c r="J49" s="66"/>
      <c r="K49" s="66"/>
      <c r="L49" s="66"/>
      <c r="M49" s="66"/>
    </row>
    <row r="52" spans="1:13" x14ac:dyDescent="0.25">
      <c r="E52" s="109"/>
      <c r="F52" s="109"/>
      <c r="G52" s="109"/>
      <c r="H52" s="109"/>
      <c r="I52" s="109"/>
      <c r="J52" s="109"/>
      <c r="K52" s="109"/>
      <c r="L52" s="109"/>
      <c r="M52" s="109"/>
    </row>
  </sheetData>
  <sheetProtection sheet="1" objects="1" scenarios="1" selectLockedCells="1"/>
  <mergeCells count="9">
    <mergeCell ref="A1:L1"/>
    <mergeCell ref="C13:G13"/>
    <mergeCell ref="C14:G14"/>
    <mergeCell ref="F18:I18"/>
    <mergeCell ref="J37:K37"/>
    <mergeCell ref="J39:K39"/>
    <mergeCell ref="J41:K41"/>
    <mergeCell ref="J43:K43"/>
    <mergeCell ref="C27:G27"/>
  </mergeCells>
  <pageMargins left="0.70866141732283472" right="0.47244094488188981" top="0.9055118110236221" bottom="0.47244094488188981" header="0.31496062992125984" footer="0.31496062992125984"/>
  <pageSetup paperSize="9" orientation="portrait" horizontalDpi="4294967293"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52"/>
  <sheetViews>
    <sheetView view="pageBreakPreview" topLeftCell="A2" zoomScale="145" zoomScaleNormal="100" zoomScaleSheetLayoutView="145" workbookViewId="0">
      <selection activeCell="L12" sqref="L12"/>
    </sheetView>
  </sheetViews>
  <sheetFormatPr baseColWidth="10" defaultRowHeight="15" x14ac:dyDescent="0.25"/>
  <cols>
    <col min="1" max="1" width="1.28515625" style="47" customWidth="1"/>
    <col min="2" max="2" width="27.28515625" style="47" customWidth="1"/>
    <col min="3" max="3" width="7.42578125" style="47" customWidth="1"/>
    <col min="4" max="4" width="7.5703125" style="47" customWidth="1"/>
    <col min="5" max="5" width="1.85546875" style="47" customWidth="1"/>
    <col min="6" max="6" width="8.140625" style="47" customWidth="1"/>
    <col min="7" max="7" width="0.85546875" style="47" customWidth="1"/>
    <col min="8" max="8" width="7.5703125" style="47" customWidth="1"/>
    <col min="9" max="9" width="1.85546875" style="47" customWidth="1"/>
    <col min="10" max="10" width="5.5703125" style="47" customWidth="1"/>
    <col min="11" max="11" width="7.28515625" style="47" customWidth="1"/>
    <col min="12" max="12" width="11.42578125" style="47" customWidth="1"/>
    <col min="13" max="13" width="0.42578125" style="47" customWidth="1"/>
    <col min="14" max="16384" width="11.42578125" style="47"/>
  </cols>
  <sheetData>
    <row r="1" spans="1:16" s="46" customFormat="1" ht="39" customHeight="1" x14ac:dyDescent="0.25">
      <c r="A1" s="213" t="s">
        <v>87</v>
      </c>
      <c r="B1" s="213"/>
      <c r="C1" s="213"/>
      <c r="D1" s="213"/>
      <c r="E1" s="213"/>
      <c r="F1" s="213"/>
      <c r="G1" s="213"/>
      <c r="H1" s="213"/>
      <c r="I1" s="213"/>
      <c r="J1" s="213"/>
      <c r="K1" s="213"/>
      <c r="L1" s="213"/>
      <c r="M1" s="129"/>
    </row>
    <row r="2" spans="1:16" ht="13.5" customHeight="1" thickBot="1" x14ac:dyDescent="0.3"/>
    <row r="3" spans="1:16" ht="16.5" x14ac:dyDescent="0.3">
      <c r="A3" s="48"/>
      <c r="B3" s="18" t="s">
        <v>38</v>
      </c>
      <c r="C3" s="17"/>
      <c r="D3" s="18" t="s">
        <v>39</v>
      </c>
      <c r="E3" s="18"/>
      <c r="F3" s="18"/>
      <c r="G3" s="18"/>
      <c r="H3" s="49"/>
      <c r="I3" s="154" t="s">
        <v>65</v>
      </c>
      <c r="J3" s="154"/>
      <c r="K3" s="154"/>
      <c r="L3" s="17"/>
      <c r="M3" s="15"/>
    </row>
    <row r="4" spans="1:16" ht="16.5" x14ac:dyDescent="0.3">
      <c r="A4" s="50"/>
      <c r="B4" s="19" t="str">
        <f>Stammdaten!B4</f>
        <v>Tester Beispiel</v>
      </c>
      <c r="C4" s="19"/>
      <c r="D4" s="19" t="str">
        <f>Stammdaten!B9</f>
        <v>Muster Hans</v>
      </c>
      <c r="F4" s="19"/>
      <c r="G4" s="19"/>
      <c r="H4" s="51"/>
      <c r="I4" s="155" t="str">
        <f>Stammdaten!B17</f>
        <v>bitte auswählen</v>
      </c>
      <c r="L4" s="19"/>
      <c r="M4" s="8"/>
    </row>
    <row r="5" spans="1:16" ht="16.5" x14ac:dyDescent="0.3">
      <c r="A5" s="50"/>
      <c r="B5" s="19" t="str">
        <f>Stammdaten!B5</f>
        <v>Teststrasse</v>
      </c>
      <c r="C5" s="19"/>
      <c r="D5" s="19" t="str">
        <f>Stammdaten!B10</f>
        <v>bei der Kirche</v>
      </c>
      <c r="F5" s="19"/>
      <c r="G5" s="19"/>
      <c r="H5" s="51"/>
      <c r="I5" s="157" t="str">
        <f>Stammdaten!$B$16</f>
        <v>bitte auswählen</v>
      </c>
      <c r="J5" s="51" t="s">
        <v>64</v>
      </c>
      <c r="K5" s="51"/>
      <c r="L5" s="19"/>
      <c r="M5" s="10"/>
    </row>
    <row r="6" spans="1:16" ht="16.5" x14ac:dyDescent="0.3">
      <c r="A6" s="50"/>
      <c r="B6" s="19" t="str">
        <f>Stammdaten!B6</f>
        <v>9999 Testingen</v>
      </c>
      <c r="C6" s="19"/>
      <c r="D6" s="19" t="str">
        <f>Stammdaten!B11</f>
        <v>7777 Musterlingen</v>
      </c>
      <c r="F6" s="19"/>
      <c r="G6" s="19"/>
      <c r="H6" s="51"/>
      <c r="I6" s="51"/>
      <c r="J6" s="155"/>
      <c r="K6" s="19"/>
      <c r="L6" s="19"/>
      <c r="M6" s="10"/>
    </row>
    <row r="7" spans="1:16" ht="17.25" customHeight="1" x14ac:dyDescent="0.25">
      <c r="A7" s="9"/>
      <c r="B7" s="6"/>
      <c r="C7" s="6"/>
      <c r="D7" s="6"/>
      <c r="E7" s="52"/>
      <c r="F7" s="52"/>
      <c r="G7" s="52"/>
      <c r="H7" s="52"/>
      <c r="I7" s="52"/>
      <c r="J7" s="52"/>
      <c r="K7" s="7"/>
      <c r="L7" s="6"/>
      <c r="M7" s="10"/>
    </row>
    <row r="8" spans="1:16" s="54" customFormat="1" ht="17.25" customHeight="1" x14ac:dyDescent="0.2">
      <c r="A8" s="130"/>
      <c r="B8" s="11" t="s">
        <v>40</v>
      </c>
      <c r="C8" s="132" t="str">
        <f>Januar!C8</f>
        <v>nein</v>
      </c>
      <c r="D8" s="11"/>
      <c r="E8" s="131" t="s">
        <v>41</v>
      </c>
      <c r="F8" s="131"/>
      <c r="G8" s="12"/>
      <c r="H8" s="131" t="str">
        <f>Stammdaten!B12</f>
        <v>958.69.454.333</v>
      </c>
      <c r="I8" s="131"/>
      <c r="J8" s="131"/>
      <c r="K8" s="11"/>
      <c r="L8" s="11"/>
      <c r="M8" s="13"/>
    </row>
    <row r="9" spans="1:16" s="54" customFormat="1" ht="17.25" customHeight="1" x14ac:dyDescent="0.2">
      <c r="A9" s="130"/>
      <c r="B9" s="11" t="s">
        <v>42</v>
      </c>
      <c r="C9" s="132" t="str">
        <f>Januar!C9</f>
        <v>ja</v>
      </c>
      <c r="D9" s="11"/>
      <c r="E9" s="131" t="s">
        <v>43</v>
      </c>
      <c r="F9" s="131"/>
      <c r="G9" s="14"/>
      <c r="H9" s="230" t="s">
        <v>118</v>
      </c>
      <c r="I9" s="231" t="s">
        <v>184</v>
      </c>
      <c r="J9" s="232"/>
      <c r="K9" s="233" t="s">
        <v>191</v>
      </c>
      <c r="L9" s="234">
        <f>Stammdaten!C20</f>
        <v>2026</v>
      </c>
      <c r="M9" s="55"/>
      <c r="P9" s="56"/>
    </row>
    <row r="10" spans="1:16" ht="7.5" customHeight="1" thickBot="1" x14ac:dyDescent="0.35">
      <c r="A10" s="57"/>
      <c r="B10" s="58"/>
      <c r="C10" s="59"/>
      <c r="D10" s="59"/>
      <c r="E10" s="59"/>
      <c r="F10" s="59"/>
      <c r="G10" s="59"/>
      <c r="H10" s="59"/>
      <c r="I10" s="59"/>
      <c r="J10" s="59"/>
      <c r="K10" s="59"/>
      <c r="L10" s="59"/>
      <c r="M10" s="60"/>
    </row>
    <row r="11" spans="1:16" s="61" customFormat="1" ht="15.75" x14ac:dyDescent="0.25">
      <c r="P11" s="62"/>
    </row>
    <row r="12" spans="1:16" x14ac:dyDescent="0.25">
      <c r="A12" s="63" t="s">
        <v>0</v>
      </c>
      <c r="B12" s="64"/>
      <c r="C12" s="64"/>
      <c r="D12" s="64"/>
      <c r="E12" s="64"/>
      <c r="F12" s="64"/>
      <c r="G12" s="64"/>
      <c r="H12" s="64"/>
      <c r="I12" s="64"/>
      <c r="J12" s="64"/>
      <c r="K12" s="65" t="s">
        <v>67</v>
      </c>
      <c r="L12" s="16"/>
      <c r="M12" s="66"/>
    </row>
    <row r="13" spans="1:16" x14ac:dyDescent="0.25">
      <c r="A13" s="64" t="s">
        <v>1</v>
      </c>
      <c r="B13" s="64"/>
      <c r="C13" s="214"/>
      <c r="D13" s="214"/>
      <c r="E13" s="214"/>
      <c r="F13" s="214"/>
      <c r="G13" s="214"/>
      <c r="H13" s="64"/>
      <c r="I13" s="64"/>
      <c r="J13" s="64"/>
      <c r="K13" s="65" t="s">
        <v>67</v>
      </c>
      <c r="L13" s="16"/>
      <c r="M13" s="66"/>
    </row>
    <row r="14" spans="1:16" x14ac:dyDescent="0.25">
      <c r="A14" s="67"/>
      <c r="B14" s="67"/>
      <c r="C14" s="214"/>
      <c r="D14" s="214"/>
      <c r="E14" s="214"/>
      <c r="F14" s="214"/>
      <c r="G14" s="214"/>
      <c r="H14" s="64"/>
      <c r="I14" s="64"/>
      <c r="J14" s="64"/>
      <c r="K14" s="65" t="s">
        <v>67</v>
      </c>
      <c r="L14" s="16"/>
      <c r="M14" s="66"/>
    </row>
    <row r="15" spans="1:16" x14ac:dyDescent="0.25">
      <c r="A15" s="66"/>
      <c r="B15" s="68" t="s">
        <v>46</v>
      </c>
      <c r="C15" s="68"/>
      <c r="D15" s="68"/>
      <c r="E15" s="68"/>
      <c r="F15" s="68"/>
      <c r="G15" s="68"/>
      <c r="H15" s="68"/>
      <c r="I15" s="68"/>
      <c r="J15" s="68"/>
      <c r="K15" s="69" t="s">
        <v>67</v>
      </c>
      <c r="L15" s="70">
        <f>SUM(L12:L14)</f>
        <v>0</v>
      </c>
      <c r="M15" s="66"/>
    </row>
    <row r="16" spans="1:16" x14ac:dyDescent="0.25">
      <c r="A16" s="71"/>
      <c r="B16" s="66"/>
      <c r="C16" s="66"/>
      <c r="D16" s="66"/>
      <c r="E16" s="66"/>
      <c r="F16" s="66"/>
      <c r="G16" s="66"/>
      <c r="H16" s="66"/>
      <c r="I16" s="66"/>
      <c r="J16" s="66"/>
      <c r="K16" s="66"/>
      <c r="L16" s="72"/>
      <c r="M16" s="66"/>
    </row>
    <row r="17" spans="1:13" x14ac:dyDescent="0.25">
      <c r="A17" s="71" t="s">
        <v>47</v>
      </c>
      <c r="B17" s="51"/>
      <c r="C17" s="51"/>
      <c r="D17" s="51"/>
      <c r="E17" s="51"/>
      <c r="F17" s="51"/>
      <c r="G17" s="51"/>
      <c r="H17" s="51"/>
      <c r="I17" s="51"/>
      <c r="J17" s="51"/>
      <c r="K17" s="51"/>
      <c r="L17" s="72"/>
      <c r="M17" s="66"/>
    </row>
    <row r="18" spans="1:13" x14ac:dyDescent="0.25">
      <c r="A18" s="66"/>
      <c r="B18" s="73"/>
      <c r="C18" s="73"/>
      <c r="D18" s="74" t="s">
        <v>48</v>
      </c>
      <c r="E18" s="73"/>
      <c r="F18" s="212" t="s">
        <v>68</v>
      </c>
      <c r="G18" s="212"/>
      <c r="H18" s="212"/>
      <c r="I18" s="212"/>
      <c r="J18" s="75"/>
      <c r="K18" s="73"/>
      <c r="L18" s="72"/>
      <c r="M18" s="66"/>
    </row>
    <row r="19" spans="1:13" x14ac:dyDescent="0.25">
      <c r="A19" s="66"/>
      <c r="B19" s="76" t="s">
        <v>37</v>
      </c>
      <c r="C19" s="76"/>
      <c r="D19" s="77">
        <f>Stammdaten!$C$24</f>
        <v>10.6</v>
      </c>
      <c r="E19" s="78" t="s">
        <v>3</v>
      </c>
      <c r="F19" s="79">
        <v>0.5</v>
      </c>
      <c r="G19" s="79"/>
      <c r="H19" s="80">
        <f>D19*F19</f>
        <v>5.3</v>
      </c>
      <c r="I19" s="78" t="s">
        <v>3</v>
      </c>
      <c r="J19" s="81" t="s">
        <v>67</v>
      </c>
      <c r="K19" s="121">
        <f>IF($C$9="nein",0,ROUND(($L$15*$H$19/100)*2,1)/2)</f>
        <v>0</v>
      </c>
      <c r="L19" s="72"/>
      <c r="M19" s="66"/>
    </row>
    <row r="20" spans="1:13" x14ac:dyDescent="0.25">
      <c r="A20" s="66"/>
      <c r="B20" s="78" t="s">
        <v>36</v>
      </c>
      <c r="C20" s="78"/>
      <c r="D20" s="77">
        <f>Stammdaten!$C$25</f>
        <v>2.2000000000000002</v>
      </c>
      <c r="E20" s="78" t="s">
        <v>3</v>
      </c>
      <c r="F20" s="79">
        <v>0.5</v>
      </c>
      <c r="G20" s="79"/>
      <c r="H20" s="80">
        <f>D20*F20</f>
        <v>1.1000000000000001</v>
      </c>
      <c r="I20" s="78" t="s">
        <v>3</v>
      </c>
      <c r="J20" s="81" t="s">
        <v>67</v>
      </c>
      <c r="K20" s="82">
        <f>IF($C$9="nein",0,ROUND(($L$15*H20/100)*2,1)/2)</f>
        <v>0</v>
      </c>
      <c r="L20" s="72"/>
      <c r="M20" s="66"/>
    </row>
    <row r="21" spans="1:13" x14ac:dyDescent="0.25">
      <c r="A21" s="66"/>
      <c r="B21" s="78" t="s">
        <v>4</v>
      </c>
      <c r="C21" s="78"/>
      <c r="D21" s="77">
        <f>Stammdaten!$C$27</f>
        <v>1.681</v>
      </c>
      <c r="E21" s="78" t="s">
        <v>3</v>
      </c>
      <c r="F21" s="79">
        <v>1</v>
      </c>
      <c r="G21" s="79"/>
      <c r="H21" s="80">
        <f>D21*F21</f>
        <v>1.681</v>
      </c>
      <c r="I21" s="78" t="s">
        <v>3</v>
      </c>
      <c r="J21" s="81" t="s">
        <v>67</v>
      </c>
      <c r="K21" s="82">
        <f>ROUND(($L$15*H21/100)*2,1)/2</f>
        <v>0</v>
      </c>
      <c r="L21" s="72"/>
      <c r="M21" s="66"/>
    </row>
    <row r="22" spans="1:13" x14ac:dyDescent="0.25">
      <c r="A22" s="66"/>
      <c r="B22" s="78" t="s">
        <v>5</v>
      </c>
      <c r="C22" s="78"/>
      <c r="D22" s="77">
        <f>Stammdaten!$C$26</f>
        <v>0.95</v>
      </c>
      <c r="E22" s="78" t="s">
        <v>3</v>
      </c>
      <c r="F22" s="79">
        <v>0.5</v>
      </c>
      <c r="G22" s="79"/>
      <c r="H22" s="80">
        <f>D22*F22</f>
        <v>0.47499999999999998</v>
      </c>
      <c r="I22" s="78" t="s">
        <v>3</v>
      </c>
      <c r="J22" s="81" t="s">
        <v>67</v>
      </c>
      <c r="K22" s="82">
        <f>ROUND(($L$15*H22/100)*2,1)/2</f>
        <v>0</v>
      </c>
      <c r="L22" s="72"/>
      <c r="M22" s="66"/>
    </row>
    <row r="23" spans="1:13" x14ac:dyDescent="0.25">
      <c r="A23" s="66"/>
      <c r="B23" s="73" t="s">
        <v>96</v>
      </c>
      <c r="C23" s="73"/>
      <c r="D23" s="142"/>
      <c r="E23" s="73"/>
      <c r="F23" s="143">
        <v>0.5</v>
      </c>
      <c r="G23" s="143"/>
      <c r="H23" s="144"/>
      <c r="I23" s="73"/>
      <c r="J23" s="74" t="s">
        <v>67</v>
      </c>
      <c r="K23" s="83">
        <f>IF(C8="ja",Stammdaten!C28,0)</f>
        <v>0</v>
      </c>
      <c r="L23" s="72"/>
      <c r="M23" s="66"/>
    </row>
    <row r="24" spans="1:13" x14ac:dyDescent="0.25">
      <c r="A24" s="66"/>
      <c r="B24" s="73" t="s">
        <v>2</v>
      </c>
      <c r="C24" s="73"/>
      <c r="D24" s="73"/>
      <c r="E24" s="73"/>
      <c r="F24" s="73"/>
      <c r="G24" s="73"/>
      <c r="H24" s="73"/>
      <c r="I24" s="73"/>
      <c r="J24" s="74" t="s">
        <v>67</v>
      </c>
      <c r="K24" s="83">
        <f>Stammdaten!B33</f>
        <v>990</v>
      </c>
      <c r="L24" s="72"/>
      <c r="M24" s="66"/>
    </row>
    <row r="25" spans="1:13" s="87" customFormat="1" x14ac:dyDescent="0.25">
      <c r="A25" s="84"/>
      <c r="B25" s="84" t="s">
        <v>49</v>
      </c>
      <c r="C25" s="84"/>
      <c r="D25" s="84"/>
      <c r="E25" s="84"/>
      <c r="F25" s="84"/>
      <c r="G25" s="84"/>
      <c r="H25" s="84"/>
      <c r="I25" s="84"/>
      <c r="J25" s="84"/>
      <c r="K25" s="85" t="s">
        <v>67</v>
      </c>
      <c r="L25" s="86">
        <f>ROUND(SUM(K19:K24),1)</f>
        <v>990</v>
      </c>
      <c r="M25" s="71"/>
    </row>
    <row r="26" spans="1:13" x14ac:dyDescent="0.25">
      <c r="A26" s="71" t="s">
        <v>51</v>
      </c>
      <c r="B26" s="66"/>
      <c r="C26" s="66"/>
      <c r="D26" s="66"/>
      <c r="E26" s="66"/>
      <c r="F26" s="66"/>
      <c r="G26" s="66"/>
      <c r="H26" s="66"/>
      <c r="I26" s="66"/>
      <c r="J26" s="66"/>
      <c r="K26" s="66"/>
      <c r="L26" s="72"/>
      <c r="M26" s="66"/>
    </row>
    <row r="27" spans="1:13" x14ac:dyDescent="0.25">
      <c r="A27" s="71"/>
      <c r="B27" s="64" t="s">
        <v>52</v>
      </c>
      <c r="C27" s="216"/>
      <c r="D27" s="216"/>
      <c r="E27" s="216"/>
      <c r="F27" s="216"/>
      <c r="G27" s="216"/>
      <c r="H27" s="64"/>
      <c r="I27" s="64"/>
      <c r="J27" s="64"/>
      <c r="K27" s="16"/>
      <c r="L27" s="72"/>
      <c r="M27" s="66"/>
    </row>
    <row r="28" spans="1:13" x14ac:dyDescent="0.25">
      <c r="A28" s="71"/>
      <c r="B28" s="88" t="s">
        <v>53</v>
      </c>
      <c r="C28" s="88" t="s">
        <v>81</v>
      </c>
      <c r="D28" s="88"/>
      <c r="E28" s="88"/>
      <c r="F28" s="88"/>
      <c r="G28" s="88"/>
      <c r="H28" s="88"/>
      <c r="I28" s="88"/>
      <c r="J28" s="64"/>
      <c r="K28" s="16">
        <f>Januar!K28</f>
        <v>0</v>
      </c>
      <c r="L28" s="72"/>
      <c r="M28" s="66"/>
    </row>
    <row r="29" spans="1:13" s="87" customFormat="1" x14ac:dyDescent="0.25">
      <c r="A29" s="84"/>
      <c r="B29" s="84" t="s">
        <v>54</v>
      </c>
      <c r="C29" s="84"/>
      <c r="D29" s="84"/>
      <c r="E29" s="84"/>
      <c r="F29" s="84"/>
      <c r="G29" s="84"/>
      <c r="H29" s="84"/>
      <c r="I29" s="84"/>
      <c r="J29" s="84"/>
      <c r="K29" s="85" t="s">
        <v>67</v>
      </c>
      <c r="L29" s="86">
        <f>SUM(K27:K28)</f>
        <v>0</v>
      </c>
      <c r="M29" s="71"/>
    </row>
    <row r="30" spans="1:13" ht="9" customHeight="1" x14ac:dyDescent="0.25">
      <c r="A30" s="66"/>
      <c r="B30" s="66"/>
      <c r="C30" s="66"/>
      <c r="D30" s="66"/>
      <c r="E30" s="66"/>
      <c r="F30" s="66"/>
      <c r="G30" s="66"/>
      <c r="H30" s="66"/>
      <c r="I30" s="66"/>
      <c r="J30" s="66"/>
      <c r="K30" s="89"/>
      <c r="L30" s="72"/>
      <c r="M30" s="66"/>
    </row>
    <row r="31" spans="1:13" s="91" customFormat="1" ht="16.5" thickBot="1" x14ac:dyDescent="0.3">
      <c r="A31" s="127" t="s">
        <v>55</v>
      </c>
      <c r="B31" s="127"/>
      <c r="C31" s="127"/>
      <c r="D31" s="127"/>
      <c r="E31" s="127"/>
      <c r="F31" s="127"/>
      <c r="G31" s="127"/>
      <c r="H31" s="127"/>
      <c r="I31" s="127"/>
      <c r="J31" s="127"/>
      <c r="K31" s="128" t="s">
        <v>67</v>
      </c>
      <c r="L31" s="90">
        <f>L15-L25+L29</f>
        <v>-990</v>
      </c>
    </row>
    <row r="32" spans="1:13" s="87" customFormat="1" ht="15.75" thickTop="1" x14ac:dyDescent="0.25">
      <c r="A32" s="84"/>
      <c r="B32" s="124" t="s">
        <v>56</v>
      </c>
      <c r="C32" s="124"/>
      <c r="D32" s="124"/>
      <c r="E32" s="124"/>
      <c r="F32" s="124"/>
      <c r="G32" s="124"/>
      <c r="H32" s="124"/>
      <c r="I32" s="125"/>
      <c r="J32" s="126" t="s">
        <v>67</v>
      </c>
      <c r="K32" s="16"/>
      <c r="M32" s="71"/>
    </row>
    <row r="33" spans="1:13" s="87" customFormat="1" x14ac:dyDescent="0.25">
      <c r="A33" s="84"/>
      <c r="B33" s="92" t="s">
        <v>57</v>
      </c>
      <c r="C33" s="92"/>
      <c r="D33" s="92"/>
      <c r="E33" s="92"/>
      <c r="F33" s="92"/>
      <c r="G33" s="92"/>
      <c r="H33" s="92"/>
      <c r="I33" s="93"/>
      <c r="J33" s="94" t="s">
        <v>67</v>
      </c>
      <c r="K33" s="16"/>
      <c r="M33" s="71"/>
    </row>
    <row r="34" spans="1:13" s="87" customFormat="1" x14ac:dyDescent="0.25">
      <c r="A34" s="84"/>
      <c r="B34" s="92" t="s">
        <v>58</v>
      </c>
      <c r="C34" s="92" t="str">
        <f>Stammdaten!B13 &amp;", " &amp;Stammdaten!B14</f>
        <v>Graub. Kantonalbank, CK 999.999.999</v>
      </c>
      <c r="D34" s="95"/>
      <c r="E34" s="92"/>
      <c r="F34" s="92"/>
      <c r="G34" s="92"/>
      <c r="H34" s="95"/>
      <c r="I34" s="96"/>
      <c r="J34" s="96"/>
      <c r="K34" s="94" t="s">
        <v>67</v>
      </c>
      <c r="L34" s="123">
        <f>L31-K32-K33</f>
        <v>-990</v>
      </c>
      <c r="M34" s="71"/>
    </row>
    <row r="35" spans="1:13" s="98" customFormat="1" ht="21.75" customHeight="1" x14ac:dyDescent="0.25">
      <c r="A35" s="97"/>
      <c r="B35" s="97"/>
      <c r="C35" s="97"/>
      <c r="D35" s="97"/>
      <c r="E35" s="97"/>
      <c r="F35" s="97"/>
      <c r="G35" s="97"/>
      <c r="H35" s="97"/>
      <c r="I35" s="97"/>
      <c r="J35" s="97"/>
      <c r="K35" s="97"/>
      <c r="L35" s="97"/>
      <c r="M35" s="97"/>
    </row>
    <row r="36" spans="1:13" s="98" customFormat="1" ht="17.25" customHeight="1" x14ac:dyDescent="0.25">
      <c r="A36" s="133" t="s">
        <v>89</v>
      </c>
      <c r="B36" s="129"/>
      <c r="C36" s="129"/>
      <c r="D36" s="129"/>
      <c r="E36" s="129"/>
      <c r="F36" s="129"/>
      <c r="G36" s="129"/>
      <c r="H36" s="129"/>
      <c r="I36" s="129"/>
      <c r="J36" s="129"/>
      <c r="K36" s="129"/>
      <c r="L36" s="129"/>
      <c r="M36" s="134"/>
    </row>
    <row r="37" spans="1:13" s="54" customFormat="1" ht="30" customHeight="1" x14ac:dyDescent="0.2">
      <c r="A37" s="112"/>
      <c r="B37" s="113"/>
      <c r="C37" s="113"/>
      <c r="D37" s="110"/>
      <c r="E37" s="113"/>
      <c r="F37" s="110" t="s">
        <v>69</v>
      </c>
      <c r="G37" s="110"/>
      <c r="H37" s="110" t="s">
        <v>70</v>
      </c>
      <c r="I37" s="110"/>
      <c r="J37" s="215" t="s">
        <v>71</v>
      </c>
      <c r="K37" s="215"/>
      <c r="L37" s="110" t="s">
        <v>6</v>
      </c>
      <c r="M37" s="99"/>
    </row>
    <row r="38" spans="1:13" s="54" customFormat="1" ht="3.75" customHeight="1" x14ac:dyDescent="0.2">
      <c r="A38" s="115"/>
      <c r="B38" s="114"/>
      <c r="C38" s="114"/>
      <c r="D38" s="122"/>
      <c r="E38" s="114"/>
      <c r="F38" s="122"/>
      <c r="G38" s="122"/>
      <c r="H38" s="122"/>
      <c r="I38" s="122"/>
      <c r="J38" s="122"/>
      <c r="K38" s="122"/>
      <c r="L38" s="122"/>
      <c r="M38" s="99"/>
    </row>
    <row r="39" spans="1:13" s="54" customFormat="1" ht="12" x14ac:dyDescent="0.2">
      <c r="A39" s="100" t="s">
        <v>85</v>
      </c>
      <c r="B39" s="99"/>
      <c r="C39" s="99"/>
      <c r="D39" s="99"/>
      <c r="F39" s="99">
        <f>Stammdaten!B31</f>
        <v>113.5</v>
      </c>
      <c r="G39" s="102"/>
      <c r="H39" s="160">
        <f>Januar!H39+Januar!J39</f>
        <v>0</v>
      </c>
      <c r="I39" s="102"/>
      <c r="J39" s="211">
        <f>SUM(Arbeitszeitkontrolle!AI13,Arbeitszeitkontrolle!AL13)</f>
        <v>0</v>
      </c>
      <c r="K39" s="211"/>
      <c r="L39" s="181">
        <f>F39-H39-J39</f>
        <v>113.5</v>
      </c>
      <c r="M39" s="99"/>
    </row>
    <row r="40" spans="1:13" s="54" customFormat="1" ht="6.75" customHeight="1" x14ac:dyDescent="0.2">
      <c r="A40" s="100"/>
      <c r="B40" s="99"/>
      <c r="C40" s="99"/>
      <c r="D40" s="99"/>
      <c r="F40" s="99"/>
      <c r="G40" s="102"/>
      <c r="H40" s="99"/>
      <c r="I40" s="102"/>
      <c r="J40" s="99"/>
      <c r="K40" s="102"/>
      <c r="L40" s="103"/>
      <c r="M40" s="99"/>
    </row>
    <row r="41" spans="1:13" s="54" customFormat="1" ht="12" x14ac:dyDescent="0.2">
      <c r="A41" s="100" t="s">
        <v>7</v>
      </c>
      <c r="B41" s="99"/>
      <c r="C41" s="99"/>
      <c r="D41" s="99"/>
      <c r="F41" s="162"/>
      <c r="G41" s="102"/>
      <c r="H41" s="160">
        <f>Januar!L41</f>
        <v>0</v>
      </c>
      <c r="I41" s="102"/>
      <c r="J41" s="218">
        <f>Arbeitszeitkontrolle!AM13</f>
        <v>0</v>
      </c>
      <c r="K41" s="218"/>
      <c r="L41" s="164">
        <f>H41+J41</f>
        <v>0</v>
      </c>
      <c r="M41" s="99"/>
    </row>
    <row r="42" spans="1:13" s="54" customFormat="1" ht="2.25" customHeight="1" x14ac:dyDescent="0.2">
      <c r="A42" s="100"/>
      <c r="B42" s="99"/>
      <c r="C42" s="99"/>
      <c r="D42" s="99"/>
      <c r="F42" s="99"/>
      <c r="G42" s="102"/>
      <c r="H42" s="160">
        <f>Januar!L42</f>
        <v>0</v>
      </c>
      <c r="I42" s="102"/>
      <c r="J42" s="99"/>
      <c r="K42" s="102"/>
      <c r="L42" s="103"/>
      <c r="M42" s="99"/>
    </row>
    <row r="43" spans="1:13" s="54" customFormat="1" ht="12" x14ac:dyDescent="0.2">
      <c r="A43" s="114" t="s">
        <v>86</v>
      </c>
      <c r="B43" s="115"/>
      <c r="C43" s="115"/>
      <c r="D43" s="115"/>
      <c r="E43" s="116"/>
      <c r="F43" s="163"/>
      <c r="G43" s="117"/>
      <c r="H43" s="160">
        <f>Januar!L43</f>
        <v>0</v>
      </c>
      <c r="I43" s="115"/>
      <c r="J43" s="217">
        <f>Arbeitszeitkontrolle!AN13</f>
        <v>0</v>
      </c>
      <c r="K43" s="217"/>
      <c r="L43" s="164">
        <f>H43+J43</f>
        <v>0</v>
      </c>
      <c r="M43" s="99"/>
    </row>
    <row r="44" spans="1:13" s="54" customFormat="1" ht="3.75" customHeight="1" x14ac:dyDescent="0.2">
      <c r="A44" s="113"/>
      <c r="B44" s="112"/>
      <c r="C44" s="112"/>
      <c r="D44" s="112"/>
      <c r="E44" s="118"/>
      <c r="F44" s="112"/>
      <c r="G44" s="119"/>
      <c r="H44" s="112"/>
      <c r="I44" s="112"/>
      <c r="J44" s="112"/>
      <c r="K44" s="112"/>
      <c r="L44" s="119"/>
      <c r="M44" s="99"/>
    </row>
    <row r="45" spans="1:13" ht="26.25" customHeight="1" x14ac:dyDescent="0.25">
      <c r="A45" s="107"/>
      <c r="B45" s="105"/>
      <c r="C45" s="105"/>
      <c r="D45" s="105"/>
      <c r="E45" s="106"/>
      <c r="F45" s="106"/>
      <c r="G45" s="106"/>
      <c r="H45" s="106"/>
      <c r="I45" s="106"/>
      <c r="J45" s="106"/>
      <c r="K45" s="106"/>
      <c r="L45" s="106"/>
      <c r="M45" s="104"/>
    </row>
    <row r="46" spans="1:13" x14ac:dyDescent="0.25">
      <c r="A46" s="66" t="s">
        <v>8</v>
      </c>
      <c r="B46" s="66"/>
      <c r="D46" s="66" t="s">
        <v>66</v>
      </c>
      <c r="E46" s="66"/>
      <c r="F46" s="66"/>
      <c r="G46" s="66"/>
      <c r="H46" s="66"/>
      <c r="J46" s="66" t="s">
        <v>50</v>
      </c>
      <c r="K46" s="66"/>
      <c r="L46" s="66"/>
      <c r="M46" s="66"/>
    </row>
    <row r="47" spans="1:13" ht="6" customHeight="1" x14ac:dyDescent="0.25">
      <c r="A47" s="66"/>
      <c r="B47" s="66"/>
      <c r="C47" s="66"/>
      <c r="D47" s="66"/>
      <c r="E47" s="66"/>
      <c r="F47" s="66"/>
      <c r="G47" s="66"/>
      <c r="H47" s="66"/>
      <c r="I47" s="66"/>
      <c r="J47" s="66"/>
      <c r="K47" s="66"/>
      <c r="L47" s="66"/>
      <c r="M47" s="66"/>
    </row>
    <row r="48" spans="1:13" ht="25.5" customHeight="1" x14ac:dyDescent="0.25">
      <c r="A48" s="108"/>
      <c r="B48" s="108"/>
      <c r="C48" s="51"/>
      <c r="D48" s="108"/>
      <c r="E48" s="108"/>
      <c r="F48" s="108"/>
      <c r="G48" s="108"/>
      <c r="H48" s="108"/>
      <c r="I48" s="51"/>
      <c r="J48" s="108"/>
      <c r="K48" s="108"/>
      <c r="L48" s="108"/>
      <c r="M48" s="108"/>
    </row>
    <row r="49" spans="1:13" ht="2.25" customHeight="1" x14ac:dyDescent="0.25">
      <c r="A49" s="66"/>
      <c r="B49" s="66"/>
      <c r="C49" s="66"/>
      <c r="D49" s="66"/>
      <c r="E49" s="66"/>
      <c r="F49" s="66"/>
      <c r="G49" s="66"/>
      <c r="H49" s="66"/>
      <c r="I49" s="66"/>
      <c r="J49" s="66"/>
      <c r="K49" s="66"/>
      <c r="L49" s="66"/>
      <c r="M49" s="66"/>
    </row>
    <row r="52" spans="1:13" x14ac:dyDescent="0.25">
      <c r="E52" s="109"/>
      <c r="F52" s="109"/>
      <c r="G52" s="109"/>
      <c r="H52" s="109"/>
      <c r="I52" s="109"/>
      <c r="J52" s="109"/>
      <c r="K52" s="109"/>
      <c r="L52" s="109"/>
      <c r="M52" s="109"/>
    </row>
  </sheetData>
  <sheetProtection sheet="1" objects="1" scenarios="1" selectLockedCells="1"/>
  <mergeCells count="9">
    <mergeCell ref="A1:L1"/>
    <mergeCell ref="C13:G13"/>
    <mergeCell ref="C14:G14"/>
    <mergeCell ref="F18:I18"/>
    <mergeCell ref="J37:K37"/>
    <mergeCell ref="J39:K39"/>
    <mergeCell ref="J41:K41"/>
    <mergeCell ref="J43:K43"/>
    <mergeCell ref="C27:G27"/>
  </mergeCells>
  <pageMargins left="0.70866141732283472" right="0.47244094488188981" top="0.9055118110236221" bottom="0.47244094488188981" header="0.31496062992125984" footer="0.31496062992125984"/>
  <pageSetup paperSize="9" orientation="portrait" horizontalDpi="4294967293"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52"/>
  <sheetViews>
    <sheetView view="pageBreakPreview" zoomScale="145" zoomScaleNormal="100" zoomScaleSheetLayoutView="145" workbookViewId="0">
      <selection activeCell="L12" sqref="L12"/>
    </sheetView>
  </sheetViews>
  <sheetFormatPr baseColWidth="10" defaultRowHeight="15" x14ac:dyDescent="0.25"/>
  <cols>
    <col min="1" max="1" width="1.28515625" style="47" customWidth="1"/>
    <col min="2" max="2" width="27.28515625" style="47" customWidth="1"/>
    <col min="3" max="3" width="7.42578125" style="47" customWidth="1"/>
    <col min="4" max="4" width="7.5703125" style="47" customWidth="1"/>
    <col min="5" max="5" width="1.85546875" style="47" customWidth="1"/>
    <col min="6" max="6" width="8.140625" style="47" customWidth="1"/>
    <col min="7" max="7" width="0.85546875" style="47" customWidth="1"/>
    <col min="8" max="8" width="7.5703125" style="47" customWidth="1"/>
    <col min="9" max="9" width="1.85546875" style="47" customWidth="1"/>
    <col min="10" max="10" width="5.5703125" style="47" customWidth="1"/>
    <col min="11" max="11" width="7.28515625" style="47" customWidth="1"/>
    <col min="12" max="12" width="11.42578125" style="47" customWidth="1"/>
    <col min="13" max="13" width="0.42578125" style="47" customWidth="1"/>
    <col min="14" max="16384" width="11.42578125" style="47"/>
  </cols>
  <sheetData>
    <row r="1" spans="1:16" s="46" customFormat="1" ht="39" customHeight="1" x14ac:dyDescent="0.25">
      <c r="A1" s="213" t="s">
        <v>87</v>
      </c>
      <c r="B1" s="213"/>
      <c r="C1" s="213"/>
      <c r="D1" s="213"/>
      <c r="E1" s="213"/>
      <c r="F1" s="213"/>
      <c r="G1" s="213"/>
      <c r="H1" s="213"/>
      <c r="I1" s="213"/>
      <c r="J1" s="213"/>
      <c r="K1" s="213"/>
      <c r="L1" s="213"/>
      <c r="M1" s="129"/>
    </row>
    <row r="2" spans="1:16" ht="13.5" customHeight="1" thickBot="1" x14ac:dyDescent="0.3"/>
    <row r="3" spans="1:16" ht="16.5" x14ac:dyDescent="0.3">
      <c r="A3" s="48"/>
      <c r="B3" s="18" t="s">
        <v>38</v>
      </c>
      <c r="C3" s="17"/>
      <c r="D3" s="18" t="s">
        <v>39</v>
      </c>
      <c r="E3" s="18"/>
      <c r="F3" s="18"/>
      <c r="G3" s="18"/>
      <c r="H3" s="49"/>
      <c r="I3" s="154" t="s">
        <v>65</v>
      </c>
      <c r="J3" s="154"/>
      <c r="K3" s="154"/>
      <c r="L3" s="17"/>
      <c r="M3" s="15"/>
    </row>
    <row r="4" spans="1:16" ht="16.5" x14ac:dyDescent="0.3">
      <c r="A4" s="50"/>
      <c r="B4" s="19" t="str">
        <f>Stammdaten!B4</f>
        <v>Tester Beispiel</v>
      </c>
      <c r="C4" s="19"/>
      <c r="D4" s="19" t="str">
        <f>Stammdaten!B9</f>
        <v>Muster Hans</v>
      </c>
      <c r="F4" s="19"/>
      <c r="G4" s="19"/>
      <c r="H4" s="51"/>
      <c r="I4" s="155" t="str">
        <f>Stammdaten!B17</f>
        <v>bitte auswählen</v>
      </c>
      <c r="L4" s="19"/>
      <c r="M4" s="8"/>
    </row>
    <row r="5" spans="1:16" ht="16.5" x14ac:dyDescent="0.3">
      <c r="A5" s="50"/>
      <c r="B5" s="19" t="str">
        <f>Stammdaten!B5</f>
        <v>Teststrasse</v>
      </c>
      <c r="C5" s="19"/>
      <c r="D5" s="19" t="str">
        <f>Stammdaten!B10</f>
        <v>bei der Kirche</v>
      </c>
      <c r="F5" s="19"/>
      <c r="G5" s="19"/>
      <c r="H5" s="51"/>
      <c r="I5" s="157" t="str">
        <f>Stammdaten!$B$16</f>
        <v>bitte auswählen</v>
      </c>
      <c r="J5" s="51" t="s">
        <v>64</v>
      </c>
      <c r="K5" s="51"/>
      <c r="L5" s="19"/>
      <c r="M5" s="10"/>
    </row>
    <row r="6" spans="1:16" ht="16.5" x14ac:dyDescent="0.3">
      <c r="A6" s="50"/>
      <c r="B6" s="19" t="str">
        <f>Stammdaten!B6</f>
        <v>9999 Testingen</v>
      </c>
      <c r="C6" s="19"/>
      <c r="D6" s="19" t="str">
        <f>Stammdaten!B11</f>
        <v>7777 Musterlingen</v>
      </c>
      <c r="F6" s="19"/>
      <c r="G6" s="19"/>
      <c r="H6" s="51"/>
      <c r="I6" s="51"/>
      <c r="J6" s="155"/>
      <c r="K6" s="19"/>
      <c r="L6" s="19"/>
      <c r="M6" s="10"/>
    </row>
    <row r="7" spans="1:16" ht="17.25" customHeight="1" x14ac:dyDescent="0.25">
      <c r="A7" s="9"/>
      <c r="B7" s="6"/>
      <c r="C7" s="6"/>
      <c r="D7" s="6"/>
      <c r="E7" s="52"/>
      <c r="F7" s="52"/>
      <c r="G7" s="52"/>
      <c r="H7" s="52"/>
      <c r="I7" s="52"/>
      <c r="J7" s="52"/>
      <c r="K7" s="7"/>
      <c r="L7" s="6"/>
      <c r="M7" s="10"/>
    </row>
    <row r="8" spans="1:16" s="54" customFormat="1" ht="17.25" customHeight="1" x14ac:dyDescent="0.2">
      <c r="A8" s="130"/>
      <c r="B8" s="11" t="s">
        <v>40</v>
      </c>
      <c r="C8" s="132" t="str">
        <f>Februar!C8</f>
        <v>nein</v>
      </c>
      <c r="D8" s="11"/>
      <c r="E8" s="131" t="s">
        <v>41</v>
      </c>
      <c r="F8" s="131"/>
      <c r="G8" s="12"/>
      <c r="H8" s="131" t="str">
        <f>Stammdaten!B12</f>
        <v>958.69.454.333</v>
      </c>
      <c r="I8" s="131"/>
      <c r="J8" s="131"/>
      <c r="K8" s="11"/>
      <c r="L8" s="11"/>
      <c r="M8" s="13"/>
    </row>
    <row r="9" spans="1:16" s="54" customFormat="1" ht="17.25" customHeight="1" x14ac:dyDescent="0.2">
      <c r="A9" s="130"/>
      <c r="B9" s="11" t="s">
        <v>42</v>
      </c>
      <c r="C9" s="132" t="str">
        <f>Februar!C9</f>
        <v>ja</v>
      </c>
      <c r="D9" s="11"/>
      <c r="E9" s="131" t="s">
        <v>43</v>
      </c>
      <c r="F9" s="131"/>
      <c r="G9" s="14"/>
      <c r="H9" s="230" t="s">
        <v>117</v>
      </c>
      <c r="I9" s="231" t="s">
        <v>184</v>
      </c>
      <c r="J9" s="232"/>
      <c r="K9" s="233" t="s">
        <v>192</v>
      </c>
      <c r="L9" s="234">
        <f>Stammdaten!C20</f>
        <v>2026</v>
      </c>
      <c r="M9" s="55"/>
      <c r="P9" s="56"/>
    </row>
    <row r="10" spans="1:16" ht="7.5" customHeight="1" thickBot="1" x14ac:dyDescent="0.35">
      <c r="A10" s="57"/>
      <c r="B10" s="58"/>
      <c r="C10" s="59"/>
      <c r="D10" s="59"/>
      <c r="E10" s="59"/>
      <c r="F10" s="59"/>
      <c r="G10" s="59"/>
      <c r="H10" s="59"/>
      <c r="I10" s="59"/>
      <c r="J10" s="59"/>
      <c r="K10" s="59"/>
      <c r="L10" s="59"/>
      <c r="M10" s="60"/>
    </row>
    <row r="11" spans="1:16" s="61" customFormat="1" ht="15.75" x14ac:dyDescent="0.25">
      <c r="P11" s="62"/>
    </row>
    <row r="12" spans="1:16" x14ac:dyDescent="0.25">
      <c r="A12" s="63" t="s">
        <v>0</v>
      </c>
      <c r="B12" s="64"/>
      <c r="C12" s="64"/>
      <c r="D12" s="64"/>
      <c r="E12" s="64"/>
      <c r="F12" s="64"/>
      <c r="G12" s="64"/>
      <c r="H12" s="64"/>
      <c r="I12" s="64"/>
      <c r="J12" s="64"/>
      <c r="K12" s="65" t="s">
        <v>67</v>
      </c>
      <c r="L12" s="16"/>
      <c r="M12" s="66"/>
    </row>
    <row r="13" spans="1:16" x14ac:dyDescent="0.25">
      <c r="A13" s="64" t="s">
        <v>1</v>
      </c>
      <c r="B13" s="64"/>
      <c r="C13" s="214"/>
      <c r="D13" s="214"/>
      <c r="E13" s="214"/>
      <c r="F13" s="214"/>
      <c r="G13" s="214"/>
      <c r="H13" s="64"/>
      <c r="I13" s="64"/>
      <c r="J13" s="64"/>
      <c r="K13" s="65" t="s">
        <v>67</v>
      </c>
      <c r="L13" s="16"/>
      <c r="M13" s="66"/>
    </row>
    <row r="14" spans="1:16" x14ac:dyDescent="0.25">
      <c r="A14" s="67"/>
      <c r="B14" s="67"/>
      <c r="C14" s="214"/>
      <c r="D14" s="214"/>
      <c r="E14" s="214"/>
      <c r="F14" s="214"/>
      <c r="G14" s="214"/>
      <c r="H14" s="64"/>
      <c r="I14" s="64"/>
      <c r="J14" s="64"/>
      <c r="K14" s="65" t="s">
        <v>67</v>
      </c>
      <c r="L14" s="16"/>
      <c r="M14" s="66"/>
    </row>
    <row r="15" spans="1:16" x14ac:dyDescent="0.25">
      <c r="A15" s="66"/>
      <c r="B15" s="68" t="s">
        <v>46</v>
      </c>
      <c r="C15" s="68"/>
      <c r="D15" s="68"/>
      <c r="E15" s="68"/>
      <c r="F15" s="68"/>
      <c r="G15" s="68"/>
      <c r="H15" s="68"/>
      <c r="I15" s="68"/>
      <c r="J15" s="68"/>
      <c r="K15" s="69" t="s">
        <v>67</v>
      </c>
      <c r="L15" s="70">
        <f>SUM(L12:L14)</f>
        <v>0</v>
      </c>
      <c r="M15" s="66"/>
    </row>
    <row r="16" spans="1:16" x14ac:dyDescent="0.25">
      <c r="A16" s="71"/>
      <c r="B16" s="66"/>
      <c r="C16" s="66"/>
      <c r="D16" s="66"/>
      <c r="E16" s="66"/>
      <c r="F16" s="66"/>
      <c r="G16" s="66"/>
      <c r="H16" s="66"/>
      <c r="I16" s="66"/>
      <c r="J16" s="66"/>
      <c r="K16" s="66"/>
      <c r="L16" s="72"/>
      <c r="M16" s="66"/>
    </row>
    <row r="17" spans="1:13" x14ac:dyDescent="0.25">
      <c r="A17" s="71" t="s">
        <v>47</v>
      </c>
      <c r="B17" s="51"/>
      <c r="C17" s="51"/>
      <c r="D17" s="51"/>
      <c r="E17" s="51"/>
      <c r="F17" s="51"/>
      <c r="G17" s="51"/>
      <c r="H17" s="51"/>
      <c r="I17" s="51"/>
      <c r="J17" s="51"/>
      <c r="K17" s="51"/>
      <c r="L17" s="72"/>
      <c r="M17" s="66"/>
    </row>
    <row r="18" spans="1:13" x14ac:dyDescent="0.25">
      <c r="A18" s="66"/>
      <c r="B18" s="73"/>
      <c r="C18" s="73"/>
      <c r="D18" s="74" t="s">
        <v>48</v>
      </c>
      <c r="E18" s="73"/>
      <c r="F18" s="212" t="s">
        <v>68</v>
      </c>
      <c r="G18" s="212"/>
      <c r="H18" s="212"/>
      <c r="I18" s="212"/>
      <c r="J18" s="75"/>
      <c r="K18" s="73"/>
      <c r="L18" s="72"/>
      <c r="M18" s="66"/>
    </row>
    <row r="19" spans="1:13" x14ac:dyDescent="0.25">
      <c r="A19" s="66"/>
      <c r="B19" s="76" t="s">
        <v>37</v>
      </c>
      <c r="C19" s="76"/>
      <c r="D19" s="77">
        <f>Stammdaten!$C$24</f>
        <v>10.6</v>
      </c>
      <c r="E19" s="78" t="s">
        <v>3</v>
      </c>
      <c r="F19" s="79">
        <v>0.5</v>
      </c>
      <c r="G19" s="79"/>
      <c r="H19" s="80">
        <f>D19*F19</f>
        <v>5.3</v>
      </c>
      <c r="I19" s="78" t="s">
        <v>3</v>
      </c>
      <c r="J19" s="81" t="s">
        <v>67</v>
      </c>
      <c r="K19" s="121">
        <f>IF($C$9="nein",0,ROUND(($L$15*$H$19/100)*2,1)/2)</f>
        <v>0</v>
      </c>
      <c r="L19" s="72"/>
      <c r="M19" s="66"/>
    </row>
    <row r="20" spans="1:13" x14ac:dyDescent="0.25">
      <c r="A20" s="66"/>
      <c r="B20" s="78" t="s">
        <v>36</v>
      </c>
      <c r="C20" s="78"/>
      <c r="D20" s="77">
        <f>Stammdaten!$C$25</f>
        <v>2.2000000000000002</v>
      </c>
      <c r="E20" s="78" t="s">
        <v>3</v>
      </c>
      <c r="F20" s="79">
        <v>0.5</v>
      </c>
      <c r="G20" s="79"/>
      <c r="H20" s="80">
        <f>D20*F20</f>
        <v>1.1000000000000001</v>
      </c>
      <c r="I20" s="78" t="s">
        <v>3</v>
      </c>
      <c r="J20" s="81" t="s">
        <v>67</v>
      </c>
      <c r="K20" s="82">
        <f>IF($C$9="nein",0,ROUND(($L$15*H20/100)*2,1)/2)</f>
        <v>0</v>
      </c>
      <c r="L20" s="72"/>
      <c r="M20" s="66"/>
    </row>
    <row r="21" spans="1:13" x14ac:dyDescent="0.25">
      <c r="A21" s="66"/>
      <c r="B21" s="78" t="s">
        <v>4</v>
      </c>
      <c r="C21" s="78"/>
      <c r="D21" s="77">
        <f>Stammdaten!$C$27</f>
        <v>1.681</v>
      </c>
      <c r="E21" s="78" t="s">
        <v>3</v>
      </c>
      <c r="F21" s="79">
        <v>1</v>
      </c>
      <c r="G21" s="79"/>
      <c r="H21" s="80">
        <f>D21*F21</f>
        <v>1.681</v>
      </c>
      <c r="I21" s="78" t="s">
        <v>3</v>
      </c>
      <c r="J21" s="81" t="s">
        <v>67</v>
      </c>
      <c r="K21" s="82">
        <f>ROUND(($L$15*H21/100)*2,1)/2</f>
        <v>0</v>
      </c>
      <c r="L21" s="72"/>
      <c r="M21" s="66"/>
    </row>
    <row r="22" spans="1:13" x14ac:dyDescent="0.25">
      <c r="A22" s="66"/>
      <c r="B22" s="78" t="s">
        <v>5</v>
      </c>
      <c r="C22" s="78"/>
      <c r="D22" s="77">
        <f>Stammdaten!$C$26</f>
        <v>0.95</v>
      </c>
      <c r="E22" s="78" t="s">
        <v>3</v>
      </c>
      <c r="F22" s="79">
        <v>0.5</v>
      </c>
      <c r="G22" s="79"/>
      <c r="H22" s="80">
        <f>D22*F22</f>
        <v>0.47499999999999998</v>
      </c>
      <c r="I22" s="78" t="s">
        <v>3</v>
      </c>
      <c r="J22" s="81" t="s">
        <v>67</v>
      </c>
      <c r="K22" s="82">
        <f>ROUND(($L$15*H22/100)*2,1)/2</f>
        <v>0</v>
      </c>
      <c r="L22" s="72"/>
      <c r="M22" s="66"/>
    </row>
    <row r="23" spans="1:13" x14ac:dyDescent="0.25">
      <c r="A23" s="66"/>
      <c r="B23" s="73" t="s">
        <v>96</v>
      </c>
      <c r="C23" s="73"/>
      <c r="D23" s="142"/>
      <c r="E23" s="73"/>
      <c r="F23" s="143">
        <v>0.5</v>
      </c>
      <c r="G23" s="143"/>
      <c r="H23" s="144"/>
      <c r="I23" s="73"/>
      <c r="J23" s="74" t="s">
        <v>67</v>
      </c>
      <c r="K23" s="83">
        <f>IF(C8="ja",Stammdaten!C28,0)</f>
        <v>0</v>
      </c>
      <c r="L23" s="72"/>
      <c r="M23" s="66"/>
    </row>
    <row r="24" spans="1:13" x14ac:dyDescent="0.25">
      <c r="A24" s="66"/>
      <c r="B24" s="73" t="s">
        <v>2</v>
      </c>
      <c r="C24" s="73"/>
      <c r="D24" s="73"/>
      <c r="E24" s="73"/>
      <c r="F24" s="73"/>
      <c r="G24" s="73"/>
      <c r="H24" s="73"/>
      <c r="I24" s="73"/>
      <c r="J24" s="74" t="s">
        <v>67</v>
      </c>
      <c r="K24" s="83">
        <f>Stammdaten!B33</f>
        <v>990</v>
      </c>
      <c r="L24" s="72"/>
      <c r="M24" s="66"/>
    </row>
    <row r="25" spans="1:13" s="87" customFormat="1" x14ac:dyDescent="0.25">
      <c r="A25" s="84"/>
      <c r="B25" s="84" t="s">
        <v>49</v>
      </c>
      <c r="C25" s="84"/>
      <c r="D25" s="84"/>
      <c r="E25" s="84"/>
      <c r="F25" s="84"/>
      <c r="G25" s="84"/>
      <c r="H25" s="84"/>
      <c r="I25" s="84"/>
      <c r="J25" s="84"/>
      <c r="K25" s="85" t="s">
        <v>67</v>
      </c>
      <c r="L25" s="86">
        <f>ROUND(SUM(K19:K24),1)</f>
        <v>990</v>
      </c>
      <c r="M25" s="71"/>
    </row>
    <row r="26" spans="1:13" x14ac:dyDescent="0.25">
      <c r="A26" s="71" t="s">
        <v>51</v>
      </c>
      <c r="B26" s="66"/>
      <c r="C26" s="66"/>
      <c r="D26" s="66"/>
      <c r="E26" s="66"/>
      <c r="F26" s="66"/>
      <c r="G26" s="66"/>
      <c r="H26" s="66"/>
      <c r="I26" s="66"/>
      <c r="J26" s="66"/>
      <c r="K26" s="66"/>
      <c r="L26" s="72"/>
      <c r="M26" s="66"/>
    </row>
    <row r="27" spans="1:13" x14ac:dyDescent="0.25">
      <c r="A27" s="71"/>
      <c r="B27" s="64" t="s">
        <v>52</v>
      </c>
      <c r="C27" s="216"/>
      <c r="D27" s="216"/>
      <c r="E27" s="216"/>
      <c r="F27" s="216"/>
      <c r="G27" s="216"/>
      <c r="H27" s="64"/>
      <c r="I27" s="64"/>
      <c r="J27" s="64"/>
      <c r="K27" s="16"/>
      <c r="L27" s="72"/>
      <c r="M27" s="66"/>
    </row>
    <row r="28" spans="1:13" x14ac:dyDescent="0.25">
      <c r="A28" s="71"/>
      <c r="B28" s="88" t="s">
        <v>53</v>
      </c>
      <c r="C28" s="88" t="s">
        <v>81</v>
      </c>
      <c r="D28" s="88"/>
      <c r="E28" s="88"/>
      <c r="F28" s="88"/>
      <c r="G28" s="88"/>
      <c r="H28" s="88"/>
      <c r="I28" s="88"/>
      <c r="J28" s="64"/>
      <c r="K28" s="16">
        <f>Februar!K28</f>
        <v>0</v>
      </c>
      <c r="L28" s="72"/>
      <c r="M28" s="66"/>
    </row>
    <row r="29" spans="1:13" s="87" customFormat="1" x14ac:dyDescent="0.25">
      <c r="A29" s="84"/>
      <c r="B29" s="84" t="s">
        <v>54</v>
      </c>
      <c r="C29" s="84"/>
      <c r="D29" s="84"/>
      <c r="E29" s="84"/>
      <c r="F29" s="84"/>
      <c r="G29" s="84"/>
      <c r="H29" s="84"/>
      <c r="I29" s="84"/>
      <c r="J29" s="84"/>
      <c r="K29" s="85" t="s">
        <v>67</v>
      </c>
      <c r="L29" s="86">
        <f>SUM(K27:K28)</f>
        <v>0</v>
      </c>
      <c r="M29" s="71"/>
    </row>
    <row r="30" spans="1:13" ht="9" customHeight="1" x14ac:dyDescent="0.25">
      <c r="A30" s="66"/>
      <c r="B30" s="66"/>
      <c r="C30" s="66"/>
      <c r="D30" s="66"/>
      <c r="E30" s="66"/>
      <c r="F30" s="66"/>
      <c r="G30" s="66"/>
      <c r="H30" s="66"/>
      <c r="I30" s="66"/>
      <c r="J30" s="66"/>
      <c r="K30" s="89"/>
      <c r="L30" s="72"/>
      <c r="M30" s="66"/>
    </row>
    <row r="31" spans="1:13" s="91" customFormat="1" ht="16.5" thickBot="1" x14ac:dyDescent="0.3">
      <c r="A31" s="127" t="s">
        <v>55</v>
      </c>
      <c r="B31" s="127"/>
      <c r="C31" s="127"/>
      <c r="D31" s="127"/>
      <c r="E31" s="127"/>
      <c r="F31" s="127"/>
      <c r="G31" s="127"/>
      <c r="H31" s="127"/>
      <c r="I31" s="127"/>
      <c r="J31" s="127"/>
      <c r="K31" s="128" t="s">
        <v>67</v>
      </c>
      <c r="L31" s="90">
        <f>L15-L25+L29</f>
        <v>-990</v>
      </c>
    </row>
    <row r="32" spans="1:13" s="87" customFormat="1" ht="15.75" thickTop="1" x14ac:dyDescent="0.25">
      <c r="A32" s="84"/>
      <c r="B32" s="124" t="s">
        <v>56</v>
      </c>
      <c r="C32" s="124"/>
      <c r="D32" s="124"/>
      <c r="E32" s="124"/>
      <c r="F32" s="124"/>
      <c r="G32" s="124"/>
      <c r="H32" s="124"/>
      <c r="I32" s="125"/>
      <c r="J32" s="126" t="s">
        <v>67</v>
      </c>
      <c r="K32" s="16"/>
      <c r="M32" s="71"/>
    </row>
    <row r="33" spans="1:13" s="87" customFormat="1" x14ac:dyDescent="0.25">
      <c r="A33" s="84"/>
      <c r="B33" s="92" t="s">
        <v>57</v>
      </c>
      <c r="C33" s="92"/>
      <c r="D33" s="92"/>
      <c r="E33" s="92"/>
      <c r="F33" s="92"/>
      <c r="G33" s="92"/>
      <c r="H33" s="92"/>
      <c r="I33" s="93"/>
      <c r="J33" s="94" t="s">
        <v>67</v>
      </c>
      <c r="K33" s="16"/>
      <c r="M33" s="71"/>
    </row>
    <row r="34" spans="1:13" s="87" customFormat="1" x14ac:dyDescent="0.25">
      <c r="A34" s="84"/>
      <c r="B34" s="92" t="s">
        <v>58</v>
      </c>
      <c r="C34" s="92" t="str">
        <f>Stammdaten!B13 &amp;", " &amp;Stammdaten!B14</f>
        <v>Graub. Kantonalbank, CK 999.999.999</v>
      </c>
      <c r="D34" s="95"/>
      <c r="E34" s="92"/>
      <c r="F34" s="92"/>
      <c r="G34" s="92"/>
      <c r="H34" s="95"/>
      <c r="I34" s="96"/>
      <c r="J34" s="96"/>
      <c r="K34" s="94" t="s">
        <v>67</v>
      </c>
      <c r="L34" s="123">
        <f>L31-K32-K33</f>
        <v>-990</v>
      </c>
      <c r="M34" s="71"/>
    </row>
    <row r="35" spans="1:13" s="98" customFormat="1" ht="21.75" customHeight="1" x14ac:dyDescent="0.25">
      <c r="A35" s="97"/>
      <c r="B35" s="97"/>
      <c r="C35" s="97"/>
      <c r="D35" s="97"/>
      <c r="E35" s="97"/>
      <c r="F35" s="97"/>
      <c r="G35" s="97"/>
      <c r="H35" s="97"/>
      <c r="I35" s="97"/>
      <c r="J35" s="97"/>
      <c r="K35" s="97"/>
      <c r="L35" s="97"/>
      <c r="M35" s="97"/>
    </row>
    <row r="36" spans="1:13" s="98" customFormat="1" ht="17.25" customHeight="1" x14ac:dyDescent="0.25">
      <c r="A36" s="133" t="s">
        <v>89</v>
      </c>
      <c r="B36" s="129"/>
      <c r="C36" s="129"/>
      <c r="D36" s="129"/>
      <c r="E36" s="129"/>
      <c r="F36" s="129"/>
      <c r="G36" s="129"/>
      <c r="H36" s="129"/>
      <c r="I36" s="129"/>
      <c r="J36" s="129"/>
      <c r="K36" s="129"/>
      <c r="L36" s="129"/>
      <c r="M36" s="134"/>
    </row>
    <row r="37" spans="1:13" s="54" customFormat="1" ht="30" customHeight="1" x14ac:dyDescent="0.2">
      <c r="A37" s="112"/>
      <c r="B37" s="113"/>
      <c r="C37" s="113"/>
      <c r="D37" s="110"/>
      <c r="E37" s="113"/>
      <c r="F37" s="110" t="s">
        <v>69</v>
      </c>
      <c r="G37" s="110"/>
      <c r="H37" s="110" t="s">
        <v>70</v>
      </c>
      <c r="I37" s="110"/>
      <c r="J37" s="215" t="s">
        <v>71</v>
      </c>
      <c r="K37" s="215"/>
      <c r="L37" s="110" t="s">
        <v>6</v>
      </c>
      <c r="M37" s="99"/>
    </row>
    <row r="38" spans="1:13" s="54" customFormat="1" ht="3.75" customHeight="1" x14ac:dyDescent="0.2">
      <c r="A38" s="115"/>
      <c r="B38" s="114"/>
      <c r="C38" s="114"/>
      <c r="D38" s="122"/>
      <c r="E38" s="114"/>
      <c r="F38" s="122"/>
      <c r="G38" s="122"/>
      <c r="H38" s="122"/>
      <c r="I38" s="122"/>
      <c r="J38" s="122"/>
      <c r="K38" s="122"/>
      <c r="L38" s="122"/>
      <c r="M38" s="99"/>
    </row>
    <row r="39" spans="1:13" s="54" customFormat="1" ht="12" x14ac:dyDescent="0.2">
      <c r="A39" s="100" t="s">
        <v>85</v>
      </c>
      <c r="B39" s="99"/>
      <c r="C39" s="99"/>
      <c r="D39" s="99"/>
      <c r="F39" s="99">
        <f>Stammdaten!B31</f>
        <v>113.5</v>
      </c>
      <c r="G39" s="102"/>
      <c r="H39" s="160">
        <f>Februar!H39+Februar!J39</f>
        <v>0</v>
      </c>
      <c r="I39" s="102"/>
      <c r="J39" s="211">
        <f>SUM(Arbeitszeitkontrolle!AI14,Arbeitszeitkontrolle!AL14)</f>
        <v>0</v>
      </c>
      <c r="K39" s="211"/>
      <c r="L39" s="181">
        <f>F39-H39-J39</f>
        <v>113.5</v>
      </c>
      <c r="M39" s="99"/>
    </row>
    <row r="40" spans="1:13" s="54" customFormat="1" ht="6.75" customHeight="1" x14ac:dyDescent="0.2">
      <c r="A40" s="100"/>
      <c r="B40" s="99"/>
      <c r="C40" s="99"/>
      <c r="D40" s="99"/>
      <c r="F40" s="99"/>
      <c r="G40" s="102"/>
      <c r="H40" s="99"/>
      <c r="I40" s="102"/>
      <c r="J40" s="99"/>
      <c r="K40" s="102"/>
      <c r="L40" s="103"/>
      <c r="M40" s="99"/>
    </row>
    <row r="41" spans="1:13" s="54" customFormat="1" ht="12" x14ac:dyDescent="0.2">
      <c r="A41" s="100" t="s">
        <v>7</v>
      </c>
      <c r="B41" s="99"/>
      <c r="C41" s="99"/>
      <c r="D41" s="99"/>
      <c r="F41" s="162"/>
      <c r="G41" s="102"/>
      <c r="H41" s="160">
        <f>Februar!L41</f>
        <v>0</v>
      </c>
      <c r="I41" s="102"/>
      <c r="J41" s="218">
        <f>Arbeitszeitkontrolle!AM14</f>
        <v>0</v>
      </c>
      <c r="K41" s="218"/>
      <c r="L41" s="164">
        <f>H41+J41</f>
        <v>0</v>
      </c>
      <c r="M41" s="99"/>
    </row>
    <row r="42" spans="1:13" s="54" customFormat="1" ht="2.25" customHeight="1" x14ac:dyDescent="0.2">
      <c r="A42" s="100"/>
      <c r="B42" s="99"/>
      <c r="C42" s="99"/>
      <c r="D42" s="99"/>
      <c r="F42" s="99"/>
      <c r="G42" s="102"/>
      <c r="H42" s="160"/>
      <c r="I42" s="102"/>
      <c r="J42" s="99"/>
      <c r="K42" s="102"/>
      <c r="L42" s="103"/>
      <c r="M42" s="99"/>
    </row>
    <row r="43" spans="1:13" s="54" customFormat="1" ht="12" x14ac:dyDescent="0.2">
      <c r="A43" s="114" t="s">
        <v>86</v>
      </c>
      <c r="B43" s="115"/>
      <c r="C43" s="115"/>
      <c r="D43" s="115"/>
      <c r="E43" s="116"/>
      <c r="F43" s="163"/>
      <c r="G43" s="117"/>
      <c r="H43" s="160">
        <f>Februar!L43</f>
        <v>0</v>
      </c>
      <c r="I43" s="115"/>
      <c r="J43" s="217">
        <f>Arbeitszeitkontrolle!AN14</f>
        <v>0</v>
      </c>
      <c r="K43" s="217"/>
      <c r="L43" s="164">
        <f>H43+J43</f>
        <v>0</v>
      </c>
      <c r="M43" s="99"/>
    </row>
    <row r="44" spans="1:13" s="54" customFormat="1" ht="3.75" customHeight="1" x14ac:dyDescent="0.2">
      <c r="A44" s="113"/>
      <c r="B44" s="112"/>
      <c r="C44" s="112"/>
      <c r="D44" s="112"/>
      <c r="E44" s="118"/>
      <c r="F44" s="112"/>
      <c r="G44" s="119"/>
      <c r="H44" s="112"/>
      <c r="I44" s="112"/>
      <c r="J44" s="112"/>
      <c r="K44" s="112"/>
      <c r="L44" s="119"/>
      <c r="M44" s="99"/>
    </row>
    <row r="45" spans="1:13" ht="24" customHeight="1" x14ac:dyDescent="0.25">
      <c r="A45" s="107"/>
      <c r="B45" s="105"/>
      <c r="C45" s="105"/>
      <c r="D45" s="105"/>
      <c r="E45" s="106"/>
      <c r="F45" s="106"/>
      <c r="G45" s="106"/>
      <c r="H45" s="106"/>
      <c r="I45" s="106"/>
      <c r="J45" s="106"/>
      <c r="K45" s="106"/>
      <c r="L45" s="106"/>
      <c r="M45" s="104"/>
    </row>
    <row r="46" spans="1:13" x14ac:dyDescent="0.25">
      <c r="A46" s="66" t="s">
        <v>8</v>
      </c>
      <c r="B46" s="66"/>
      <c r="D46" s="66" t="s">
        <v>66</v>
      </c>
      <c r="E46" s="66"/>
      <c r="F46" s="66"/>
      <c r="G46" s="66"/>
      <c r="H46" s="66"/>
      <c r="J46" s="66" t="s">
        <v>50</v>
      </c>
      <c r="K46" s="66"/>
      <c r="L46" s="66"/>
      <c r="M46" s="66"/>
    </row>
    <row r="47" spans="1:13" ht="6" customHeight="1" x14ac:dyDescent="0.25">
      <c r="A47" s="66"/>
      <c r="B47" s="66"/>
      <c r="C47" s="66"/>
      <c r="D47" s="66"/>
      <c r="E47" s="66"/>
      <c r="F47" s="66"/>
      <c r="G47" s="66"/>
      <c r="H47" s="66"/>
      <c r="I47" s="66"/>
      <c r="J47" s="66"/>
      <c r="K47" s="66"/>
      <c r="L47" s="66"/>
      <c r="M47" s="66"/>
    </row>
    <row r="48" spans="1:13" ht="25.5" customHeight="1" x14ac:dyDescent="0.25">
      <c r="A48" s="108"/>
      <c r="B48" s="108"/>
      <c r="C48" s="51"/>
      <c r="D48" s="108"/>
      <c r="E48" s="108"/>
      <c r="F48" s="108"/>
      <c r="G48" s="108"/>
      <c r="H48" s="108"/>
      <c r="I48" s="51"/>
      <c r="J48" s="108"/>
      <c r="K48" s="108"/>
      <c r="L48" s="108"/>
      <c r="M48" s="108"/>
    </row>
    <row r="49" spans="1:13" ht="2.25" customHeight="1" x14ac:dyDescent="0.25">
      <c r="A49" s="66"/>
      <c r="B49" s="66"/>
      <c r="C49" s="66"/>
      <c r="D49" s="66"/>
      <c r="E49" s="66"/>
      <c r="F49" s="66"/>
      <c r="G49" s="66"/>
      <c r="H49" s="66"/>
      <c r="I49" s="66"/>
      <c r="J49" s="66"/>
      <c r="K49" s="66"/>
      <c r="L49" s="66"/>
      <c r="M49" s="66"/>
    </row>
    <row r="52" spans="1:13" x14ac:dyDescent="0.25">
      <c r="E52" s="109"/>
      <c r="F52" s="109"/>
      <c r="G52" s="109"/>
      <c r="H52" s="109"/>
      <c r="I52" s="109"/>
      <c r="J52" s="109"/>
      <c r="K52" s="109"/>
      <c r="L52" s="109"/>
      <c r="M52" s="109"/>
    </row>
  </sheetData>
  <sheetProtection sheet="1" objects="1" scenarios="1" selectLockedCells="1"/>
  <mergeCells count="9">
    <mergeCell ref="A1:L1"/>
    <mergeCell ref="C13:G13"/>
    <mergeCell ref="C14:G14"/>
    <mergeCell ref="F18:I18"/>
    <mergeCell ref="J37:K37"/>
    <mergeCell ref="J39:K39"/>
    <mergeCell ref="J41:K41"/>
    <mergeCell ref="J43:K43"/>
    <mergeCell ref="C27:G27"/>
  </mergeCells>
  <pageMargins left="0.70866141732283472" right="0.47244094488188981" top="0.9055118110236221" bottom="0.47244094488188981" header="0.31496062992125984" footer="0.31496062992125984"/>
  <pageSetup paperSize="9" orientation="portrait" horizontalDpi="4294967293"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21840A301298347ABA10557CEF7FC2B" ma:contentTypeVersion="3" ma:contentTypeDescription="Ein neues Dokument erstellen." ma:contentTypeScope="" ma:versionID="b06e2b3021097946368c340d2d68d32e">
  <xsd:schema xmlns:xsd="http://www.w3.org/2001/XMLSchema" xmlns:xs="http://www.w3.org/2001/XMLSchema" xmlns:p="http://schemas.microsoft.com/office/2006/metadata/properties" xmlns:ns1="http://schemas.microsoft.com/sharepoint/v3" targetNamespace="http://schemas.microsoft.com/office/2006/metadata/properties" ma:root="true" ma:fieldsID="876ac4f842be8e4316a2ddb89b663f5b" ns1:_="">
    <xsd:import namespace="http://schemas.microsoft.com/sharepoint/v3"/>
    <xsd:element name="properties">
      <xsd:complexType>
        <xsd:sequence>
          <xsd:element name="documentManagement">
            <xsd:complexType>
              <xsd:all>
                <xsd:element ref="ns1:Language" minOccurs="0"/>
                <xsd:element ref="ns1:Customer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8" nillable="true" ma:displayName="Sprache" ma:default="DE" ma:description="Sprachen DE, IT, RM, EN" ma:format="Dropdown" ma:internalName="Language">
      <xsd:simpleType>
        <xsd:restriction base="dms:Choice">
          <xsd:enumeration value="DE"/>
          <xsd:enumeration value="RM"/>
          <xsd:enumeration value="IT"/>
          <xsd:enumeration value="EN"/>
          <xsd:enumeration value="off"/>
        </xsd:restriction>
      </xsd:simpleType>
    </xsd:element>
    <xsd:element name="CustomerID" ma:index="10" nillable="true" ma:displayName="Benutzerdefinierte ID" ma:description="Alfabetische ID zu Sortierzwecken - arbeiten Sie mit Lücken!&#10;0-9 vor A-Z - verwenden Sie min. 3-4 Zeichen/Ziffern&#10;Beispiel: 1000 A1000 B1000" ma:internalName="CustomerID">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ma:index="9" ma:displayName="Kategorie"/>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DE</Language>
    <CustomerID xmlns="http://schemas.microsoft.com/sharepoint/v3" xsi:nil="true"/>
  </documentManagement>
</p:properties>
</file>

<file path=customXml/itemProps1.xml><?xml version="1.0" encoding="utf-8"?>
<ds:datastoreItem xmlns:ds="http://schemas.openxmlformats.org/officeDocument/2006/customXml" ds:itemID="{AED1E66B-AD40-4507-BAF9-DDDA443AC535}"/>
</file>

<file path=customXml/itemProps2.xml><?xml version="1.0" encoding="utf-8"?>
<ds:datastoreItem xmlns:ds="http://schemas.openxmlformats.org/officeDocument/2006/customXml" ds:itemID="{DAAFEEC5-E0A9-4271-B31B-FFF7EE3B63BB}"/>
</file>

<file path=customXml/itemProps3.xml><?xml version="1.0" encoding="utf-8"?>
<ds:datastoreItem xmlns:ds="http://schemas.openxmlformats.org/officeDocument/2006/customXml" ds:itemID="{21D08A60-17F9-4E12-9DBD-4DCD21CCA9BF}"/>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16</vt:i4>
      </vt:variant>
    </vt:vector>
  </HeadingPairs>
  <TitlesOfParts>
    <vt:vector size="34" baseType="lpstr">
      <vt:lpstr>Stammdaten</vt:lpstr>
      <vt:lpstr>August</vt:lpstr>
      <vt:lpstr>September</vt:lpstr>
      <vt:lpstr>Oktober</vt:lpstr>
      <vt:lpstr>November</vt:lpstr>
      <vt:lpstr>Dezember</vt:lpstr>
      <vt:lpstr>Januar</vt:lpstr>
      <vt:lpstr>Februar</vt:lpstr>
      <vt:lpstr>März</vt:lpstr>
      <vt:lpstr>April</vt:lpstr>
      <vt:lpstr>Mai</vt:lpstr>
      <vt:lpstr>Juni</vt:lpstr>
      <vt:lpstr>Juli</vt:lpstr>
      <vt:lpstr>Arbeitszeitkontrolle</vt:lpstr>
      <vt:lpstr>Zusammenfassung Aug-Dez.</vt:lpstr>
      <vt:lpstr>Zusammenfassung Jan.-Juli</vt:lpstr>
      <vt:lpstr>Zusammenfassung Total</vt:lpstr>
      <vt:lpstr>Tabelle1</vt:lpstr>
      <vt:lpstr>April!Druckbereich</vt:lpstr>
      <vt:lpstr>Arbeitszeitkontrolle!Druckbereich</vt:lpstr>
      <vt:lpstr>August!Druckbereich</vt:lpstr>
      <vt:lpstr>Dezember!Druckbereich</vt:lpstr>
      <vt:lpstr>Februar!Druckbereich</vt:lpstr>
      <vt:lpstr>Januar!Druckbereich</vt:lpstr>
      <vt:lpstr>Juli!Druckbereich</vt:lpstr>
      <vt:lpstr>Juni!Druckbereich</vt:lpstr>
      <vt:lpstr>Mai!Druckbereich</vt:lpstr>
      <vt:lpstr>März!Druckbereich</vt:lpstr>
      <vt:lpstr>November!Druckbereich</vt:lpstr>
      <vt:lpstr>Oktober!Druckbereich</vt:lpstr>
      <vt:lpstr>September!Druckbereich</vt:lpstr>
      <vt:lpstr>'Zusammenfassung Aug-Dez.'!Druckbereich</vt:lpstr>
      <vt:lpstr>'Zusammenfassung Jan.-Juli'!Druckbereich</vt:lpstr>
      <vt:lpstr>'Zusammenfassung Total'!Druckbereich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Heinz Ursina</dc:creator>
  <cp:lastModifiedBy>Heinz Ursina</cp:lastModifiedBy>
  <cp:lastPrinted>2015-01-21T12:50:06Z</cp:lastPrinted>
  <dcterms:created xsi:type="dcterms:W3CDTF">2012-11-01T19:06:04Z</dcterms:created>
  <dcterms:modified xsi:type="dcterms:W3CDTF">2025-07-04T11:14:58Z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0x010100321840A301298347ABA10557CEF7FC2B</vt:lpwstr>
  </property>
</Properties>
</file>